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workbookProtection workbookPassword="E4EC" lockStructure="1"/>
  <bookViews>
    <workbookView xWindow="0" yWindow="0" windowWidth="29040" windowHeight="18240" activeTab="1"/>
  </bookViews>
  <sheets>
    <sheet name="Start" sheetId="14" r:id="rId1"/>
    <sheet name="Value Calc" sheetId="5" r:id="rId2"/>
    <sheet name="ASH" sheetId="13" r:id="rId3"/>
    <sheet name="Home" sheetId="1" r:id="rId4"/>
    <sheet name="Away" sheetId="2" r:id="rId5"/>
    <sheet name="h2h" sheetId="7" r:id="rId6"/>
    <sheet name="Notes" sheetId="8" r:id="rId7"/>
    <sheet name="Disclaimer" sheetId="9" r:id="rId8"/>
    <sheet name="Sheet1" sheetId="10" r:id="rId9"/>
    <sheet name="Sheet2" sheetId="11" r:id="rId10"/>
    <sheet name="Sheet3" sheetId="12" r:id="rId1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S20" i="5" l="1"/>
  <c r="S21" i="5"/>
  <c r="S24" i="5"/>
  <c r="S25" i="5"/>
  <c r="S32" i="5"/>
  <c r="S38" i="5"/>
  <c r="S39" i="13"/>
  <c r="S37" i="13"/>
  <c r="S35" i="13"/>
  <c r="S33" i="13"/>
  <c r="S31" i="13"/>
  <c r="S29" i="13"/>
  <c r="S27" i="13"/>
  <c r="S25" i="13"/>
  <c r="S23" i="13"/>
  <c r="S21" i="13"/>
  <c r="S19" i="13"/>
  <c r="S17" i="13"/>
  <c r="S15" i="13"/>
  <c r="S13" i="13"/>
  <c r="S11" i="13"/>
  <c r="S9" i="13"/>
  <c r="AZ26" i="2"/>
  <c r="AZ25" i="2"/>
  <c r="AZ24" i="2"/>
  <c r="AZ23" i="2"/>
  <c r="AZ22" i="2"/>
  <c r="AZ21" i="2"/>
  <c r="AZ20" i="2"/>
  <c r="AZ19" i="2"/>
  <c r="AZ18" i="2"/>
  <c r="AZ17" i="2"/>
  <c r="AZ16" i="2"/>
  <c r="AZ15" i="2"/>
  <c r="AZ14" i="2"/>
  <c r="AZ13" i="2"/>
  <c r="AZ12" i="2"/>
  <c r="AZ11" i="2"/>
  <c r="AZ10" i="2"/>
  <c r="AZ9" i="2"/>
  <c r="AZ8" i="2"/>
  <c r="AZ7" i="2"/>
  <c r="AZ6" i="2"/>
  <c r="AZ5" i="2"/>
  <c r="AZ4" i="2"/>
  <c r="AZ3" i="2"/>
  <c r="AZ2" i="2"/>
  <c r="L26" i="2"/>
  <c r="L25" i="2"/>
  <c r="L24" i="2"/>
  <c r="L23" i="2"/>
  <c r="L22" i="2"/>
  <c r="L21" i="2"/>
  <c r="L20" i="2"/>
  <c r="L19" i="2"/>
  <c r="L18" i="2"/>
  <c r="L17" i="2"/>
  <c r="L16" i="2"/>
  <c r="L15" i="2"/>
  <c r="L14" i="2"/>
  <c r="L13" i="2"/>
  <c r="L12" i="2"/>
  <c r="L11" i="2"/>
  <c r="L10" i="2"/>
  <c r="L9" i="2"/>
  <c r="L8" i="2"/>
  <c r="L7" i="2"/>
  <c r="L6" i="2"/>
  <c r="L5" i="2"/>
  <c r="L4" i="2"/>
  <c r="L3" i="2"/>
  <c r="L2" i="2"/>
  <c r="M3" i="7"/>
  <c r="S3" i="7"/>
  <c r="N3" i="7"/>
  <c r="Q3" i="7"/>
  <c r="T3" i="7"/>
  <c r="R3" i="7"/>
  <c r="U3" i="7"/>
  <c r="V3" i="7"/>
  <c r="W3" i="7"/>
  <c r="X3" i="7"/>
  <c r="Y3" i="7"/>
  <c r="AN3" i="7"/>
  <c r="AO3" i="7"/>
  <c r="AP3" i="7"/>
  <c r="AQ3" i="7"/>
  <c r="AR3" i="7"/>
  <c r="AS3" i="7"/>
  <c r="AT3" i="7"/>
  <c r="AU3" i="7"/>
  <c r="AV3" i="7"/>
  <c r="AW3" i="7"/>
  <c r="AX3" i="7"/>
  <c r="AY3" i="7"/>
  <c r="AZ3" i="7"/>
  <c r="BA3" i="7"/>
  <c r="BB3" i="7"/>
  <c r="BC3" i="7"/>
  <c r="BD3" i="7"/>
  <c r="BF3" i="7"/>
  <c r="BG3" i="7"/>
  <c r="BH3" i="7"/>
  <c r="BI3" i="7"/>
  <c r="BJ3" i="7"/>
  <c r="BK3" i="7"/>
  <c r="BL3" i="7"/>
  <c r="BM3" i="7"/>
  <c r="BN3" i="7"/>
  <c r="M4" i="7"/>
  <c r="S4" i="7"/>
  <c r="N4" i="7"/>
  <c r="Q4" i="7"/>
  <c r="T4" i="7"/>
  <c r="R4" i="7"/>
  <c r="Z4" i="7"/>
  <c r="AB4" i="7"/>
  <c r="U4" i="7"/>
  <c r="V4" i="7"/>
  <c r="W4" i="7"/>
  <c r="X4" i="7"/>
  <c r="Y4" i="7"/>
  <c r="AA4" i="7"/>
  <c r="AN4" i="7"/>
  <c r="AO4" i="7"/>
  <c r="AP4" i="7"/>
  <c r="AQ4" i="7"/>
  <c r="AR4" i="7"/>
  <c r="AS4" i="7"/>
  <c r="AT4" i="7"/>
  <c r="AU4" i="7"/>
  <c r="AV4" i="7"/>
  <c r="AW4" i="7"/>
  <c r="AX4" i="7"/>
  <c r="AY4" i="7"/>
  <c r="AZ4" i="7"/>
  <c r="BA4" i="7"/>
  <c r="BB4" i="7"/>
  <c r="BC4" i="7"/>
  <c r="BD4" i="7"/>
  <c r="BF4" i="7"/>
  <c r="BG4" i="7"/>
  <c r="BH4" i="7"/>
  <c r="BI4" i="7"/>
  <c r="BJ4" i="7"/>
  <c r="BK4" i="7"/>
  <c r="BL4" i="7"/>
  <c r="BM4" i="7"/>
  <c r="BN4" i="7"/>
  <c r="BO4" i="7"/>
  <c r="M5" i="7"/>
  <c r="S5" i="7"/>
  <c r="N5" i="7"/>
  <c r="Q5" i="7"/>
  <c r="T5" i="7"/>
  <c r="R5" i="7"/>
  <c r="Z5" i="7"/>
  <c r="AB5" i="7"/>
  <c r="U5" i="7"/>
  <c r="V5" i="7"/>
  <c r="W5" i="7"/>
  <c r="X5" i="7"/>
  <c r="Y5" i="7"/>
  <c r="AA5" i="7"/>
  <c r="AF5" i="7"/>
  <c r="S51" i="7"/>
  <c r="N51" i="7"/>
  <c r="S50" i="7"/>
  <c r="N50" i="7"/>
  <c r="S49" i="7"/>
  <c r="N49" i="7"/>
  <c r="S48" i="7"/>
  <c r="N48" i="7"/>
  <c r="S47" i="7"/>
  <c r="N47" i="7"/>
  <c r="S46" i="7"/>
  <c r="N46" i="7"/>
  <c r="S45" i="7"/>
  <c r="N45" i="7"/>
  <c r="S44" i="7"/>
  <c r="N44" i="7"/>
  <c r="S43" i="7"/>
  <c r="N43" i="7"/>
  <c r="S42" i="7"/>
  <c r="N42" i="7"/>
  <c r="S41" i="7"/>
  <c r="N41" i="7"/>
  <c r="S40" i="7"/>
  <c r="N40" i="7"/>
  <c r="S39" i="7"/>
  <c r="N39" i="7"/>
  <c r="S38" i="7"/>
  <c r="N38" i="7"/>
  <c r="S37" i="7"/>
  <c r="N37" i="7"/>
  <c r="S36" i="7"/>
  <c r="N36" i="7"/>
  <c r="S35" i="7"/>
  <c r="N35" i="7"/>
  <c r="S34" i="7"/>
  <c r="N34" i="7"/>
  <c r="S33" i="7"/>
  <c r="N33" i="7"/>
  <c r="S32" i="7"/>
  <c r="N32" i="7"/>
  <c r="S31" i="7"/>
  <c r="N31" i="7"/>
  <c r="S30" i="7"/>
  <c r="N30" i="7"/>
  <c r="S29" i="7"/>
  <c r="N29" i="7"/>
  <c r="S28" i="7"/>
  <c r="N28" i="7"/>
  <c r="S27" i="7"/>
  <c r="N27" i="7"/>
  <c r="S26" i="7"/>
  <c r="N26" i="7"/>
  <c r="S25" i="7"/>
  <c r="N25" i="7"/>
  <c r="S24" i="7"/>
  <c r="N24" i="7"/>
  <c r="S23" i="7"/>
  <c r="N23" i="7"/>
  <c r="S22" i="7"/>
  <c r="N22" i="7"/>
  <c r="S21" i="7"/>
  <c r="N21" i="7"/>
  <c r="S20" i="7"/>
  <c r="N20" i="7"/>
  <c r="S19" i="7"/>
  <c r="N19" i="7"/>
  <c r="S18" i="7"/>
  <c r="N18" i="7"/>
  <c r="S17" i="7"/>
  <c r="N17" i="7"/>
  <c r="S16" i="7"/>
  <c r="N16" i="7"/>
  <c r="S15" i="7"/>
  <c r="N15" i="7"/>
  <c r="S14" i="7"/>
  <c r="N14" i="7"/>
  <c r="S13" i="7"/>
  <c r="N13" i="7"/>
  <c r="S12" i="7"/>
  <c r="N12" i="7"/>
  <c r="S11" i="7"/>
  <c r="N11" i="7"/>
  <c r="S10" i="7"/>
  <c r="N10" i="7"/>
  <c r="S9" i="7"/>
  <c r="N9" i="7"/>
  <c r="S8" i="7"/>
  <c r="N8" i="7"/>
  <c r="S7" i="7"/>
  <c r="N7" i="7"/>
  <c r="S6" i="7"/>
  <c r="N6" i="7"/>
  <c r="AH6" i="7"/>
  <c r="AN5" i="7"/>
  <c r="AO5" i="7"/>
  <c r="AP5" i="7"/>
  <c r="AQ5" i="7"/>
  <c r="AR5" i="7"/>
  <c r="AS5" i="7"/>
  <c r="AT5" i="7"/>
  <c r="AU5" i="7"/>
  <c r="AV5" i="7"/>
  <c r="AW5" i="7"/>
  <c r="AX5" i="7"/>
  <c r="AY5" i="7"/>
  <c r="AZ5" i="7"/>
  <c r="BA5" i="7"/>
  <c r="BB5" i="7"/>
  <c r="BC5" i="7"/>
  <c r="BF5" i="7"/>
  <c r="BG5" i="7"/>
  <c r="BH5" i="7"/>
  <c r="BI5" i="7"/>
  <c r="BJ5" i="7"/>
  <c r="BK5" i="7"/>
  <c r="BL5" i="7"/>
  <c r="BM5" i="7"/>
  <c r="BN5" i="7"/>
  <c r="M6" i="7"/>
  <c r="Q6" i="7"/>
  <c r="T6" i="7"/>
  <c r="R6" i="7"/>
  <c r="Z6" i="7"/>
  <c r="AB6" i="7"/>
  <c r="U6" i="7"/>
  <c r="V6" i="7"/>
  <c r="W6" i="7"/>
  <c r="X6" i="7"/>
  <c r="Y6" i="7"/>
  <c r="AA6" i="7"/>
  <c r="AN6" i="7"/>
  <c r="AO6" i="7"/>
  <c r="AP6" i="7"/>
  <c r="AQ6" i="7"/>
  <c r="AR6" i="7"/>
  <c r="AS6" i="7"/>
  <c r="AT6" i="7"/>
  <c r="AU6" i="7"/>
  <c r="AV6" i="7"/>
  <c r="AW6" i="7"/>
  <c r="AX6" i="7"/>
  <c r="AY6" i="7"/>
  <c r="AZ6" i="7"/>
  <c r="BA6" i="7"/>
  <c r="BB6" i="7"/>
  <c r="BC6" i="7"/>
  <c r="BD6" i="7"/>
  <c r="BF6" i="7"/>
  <c r="BG6" i="7"/>
  <c r="BH6" i="7"/>
  <c r="BI6" i="7"/>
  <c r="BJ6" i="7"/>
  <c r="BK6" i="7"/>
  <c r="BL6" i="7"/>
  <c r="BM6" i="7"/>
  <c r="BN6" i="7"/>
  <c r="BO6" i="7"/>
  <c r="M7" i="7"/>
  <c r="Q7" i="7"/>
  <c r="T7" i="7"/>
  <c r="R7" i="7"/>
  <c r="U7" i="7"/>
  <c r="V7" i="7"/>
  <c r="W7" i="7"/>
  <c r="X7" i="7"/>
  <c r="Y7" i="7"/>
  <c r="AF7" i="7"/>
  <c r="AN7" i="7"/>
  <c r="AO7" i="7"/>
  <c r="AP7" i="7"/>
  <c r="AQ7" i="7"/>
  <c r="AR7" i="7"/>
  <c r="AS7" i="7"/>
  <c r="AT7" i="7"/>
  <c r="AU7" i="7"/>
  <c r="AV7" i="7"/>
  <c r="AW7" i="7"/>
  <c r="AX7" i="7"/>
  <c r="AY7" i="7"/>
  <c r="AZ7" i="7"/>
  <c r="BA7" i="7"/>
  <c r="BB7" i="7"/>
  <c r="BC7" i="7"/>
  <c r="BD7" i="7"/>
  <c r="BF7" i="7"/>
  <c r="BG7" i="7"/>
  <c r="BH7" i="7"/>
  <c r="BI7" i="7"/>
  <c r="BJ7" i="7"/>
  <c r="BK7" i="7"/>
  <c r="BL7" i="7"/>
  <c r="BM7" i="7"/>
  <c r="BN7" i="7"/>
  <c r="M8" i="7"/>
  <c r="Q8" i="7"/>
  <c r="T8" i="7"/>
  <c r="R8" i="7"/>
  <c r="U8" i="7"/>
  <c r="V8" i="7"/>
  <c r="W8" i="7"/>
  <c r="X8" i="7"/>
  <c r="Y8" i="7"/>
  <c r="Z8" i="7"/>
  <c r="AB8" i="7"/>
  <c r="AA8" i="7"/>
  <c r="AN8" i="7"/>
  <c r="AO8" i="7"/>
  <c r="AP8" i="7"/>
  <c r="AQ8" i="7"/>
  <c r="AR8" i="7"/>
  <c r="AS8" i="7"/>
  <c r="AT8" i="7"/>
  <c r="AU8" i="7"/>
  <c r="AV8" i="7"/>
  <c r="AW8" i="7"/>
  <c r="AX8" i="7"/>
  <c r="AY8" i="7"/>
  <c r="AZ8" i="7"/>
  <c r="BA8" i="7"/>
  <c r="BB8" i="7"/>
  <c r="BC8" i="7"/>
  <c r="BD8" i="7"/>
  <c r="BF8" i="7"/>
  <c r="BG8" i="7"/>
  <c r="BH8" i="7"/>
  <c r="BI8" i="7"/>
  <c r="BJ8" i="7"/>
  <c r="BK8" i="7"/>
  <c r="BL8" i="7"/>
  <c r="BM8" i="7"/>
  <c r="BN8" i="7"/>
  <c r="BO8" i="7"/>
  <c r="M9" i="7"/>
  <c r="Q9" i="7"/>
  <c r="T9" i="7"/>
  <c r="R9" i="7"/>
  <c r="AA9" i="7"/>
  <c r="U9" i="7"/>
  <c r="V9" i="7"/>
  <c r="W9" i="7"/>
  <c r="X9" i="7"/>
  <c r="Y9" i="7"/>
  <c r="Z9" i="7"/>
  <c r="AB9" i="7"/>
  <c r="AN9" i="7"/>
  <c r="AO9" i="7"/>
  <c r="AP9" i="7"/>
  <c r="AQ9" i="7"/>
  <c r="AR9" i="7"/>
  <c r="AS9" i="7"/>
  <c r="AT9" i="7"/>
  <c r="AU9" i="7"/>
  <c r="AV9" i="7"/>
  <c r="AW9" i="7"/>
  <c r="AX9" i="7"/>
  <c r="AY9" i="7"/>
  <c r="AZ9" i="7"/>
  <c r="BA9" i="7"/>
  <c r="BB9" i="7"/>
  <c r="BC9" i="7"/>
  <c r="BF9" i="7"/>
  <c r="BG9" i="7"/>
  <c r="BH9" i="7"/>
  <c r="BI9" i="7"/>
  <c r="BJ9" i="7"/>
  <c r="BK9" i="7"/>
  <c r="BL9" i="7"/>
  <c r="BM9" i="7"/>
  <c r="BN9" i="7"/>
  <c r="M10" i="7"/>
  <c r="Q10" i="7"/>
  <c r="T10" i="7"/>
  <c r="R10" i="7"/>
  <c r="Z10" i="7"/>
  <c r="AB10" i="7"/>
  <c r="U10" i="7"/>
  <c r="V10" i="7"/>
  <c r="W10" i="7"/>
  <c r="X10" i="7"/>
  <c r="Y10" i="7"/>
  <c r="AF10" i="7"/>
  <c r="T51" i="7"/>
  <c r="R51" i="7"/>
  <c r="Z51" i="7"/>
  <c r="T50" i="7"/>
  <c r="R50" i="7"/>
  <c r="T49" i="7"/>
  <c r="R49" i="7"/>
  <c r="Z49" i="7"/>
  <c r="T48" i="7"/>
  <c r="R48" i="7"/>
  <c r="T47" i="7"/>
  <c r="R47" i="7"/>
  <c r="Z47" i="7"/>
  <c r="T46" i="7"/>
  <c r="R46" i="7"/>
  <c r="T45" i="7"/>
  <c r="R45" i="7"/>
  <c r="Z45" i="7"/>
  <c r="T44" i="7"/>
  <c r="R44" i="7"/>
  <c r="T43" i="7"/>
  <c r="R43" i="7"/>
  <c r="Z43" i="7"/>
  <c r="T42" i="7"/>
  <c r="R42" i="7"/>
  <c r="T41" i="7"/>
  <c r="R41" i="7"/>
  <c r="Z41" i="7"/>
  <c r="T40" i="7"/>
  <c r="R40" i="7"/>
  <c r="T39" i="7"/>
  <c r="R39" i="7"/>
  <c r="Z39" i="7"/>
  <c r="T38" i="7"/>
  <c r="R38" i="7"/>
  <c r="T37" i="7"/>
  <c r="R37" i="7"/>
  <c r="Z37" i="7"/>
  <c r="T36" i="7"/>
  <c r="R36" i="7"/>
  <c r="T35" i="7"/>
  <c r="R35" i="7"/>
  <c r="Z35" i="7"/>
  <c r="T34" i="7"/>
  <c r="R34" i="7"/>
  <c r="T33" i="7"/>
  <c r="R33" i="7"/>
  <c r="Z33" i="7"/>
  <c r="T32" i="7"/>
  <c r="R32" i="7"/>
  <c r="T31" i="7"/>
  <c r="R31" i="7"/>
  <c r="Z31" i="7"/>
  <c r="AB31" i="7"/>
  <c r="T30" i="7"/>
  <c r="R30" i="7"/>
  <c r="T29" i="7"/>
  <c r="R29" i="7"/>
  <c r="Z29" i="7"/>
  <c r="T28" i="7"/>
  <c r="R28" i="7"/>
  <c r="T27" i="7"/>
  <c r="R27" i="7"/>
  <c r="Z27" i="7"/>
  <c r="T26" i="7"/>
  <c r="R26" i="7"/>
  <c r="T25" i="7"/>
  <c r="R25" i="7"/>
  <c r="Z25" i="7"/>
  <c r="T24" i="7"/>
  <c r="R24" i="7"/>
  <c r="T23" i="7"/>
  <c r="R23" i="7"/>
  <c r="T22" i="7"/>
  <c r="R22" i="7"/>
  <c r="T21" i="7"/>
  <c r="R21" i="7"/>
  <c r="T20" i="7"/>
  <c r="R20" i="7"/>
  <c r="T19" i="7"/>
  <c r="R19" i="7"/>
  <c r="Z19" i="7"/>
  <c r="AB19" i="7"/>
  <c r="T18" i="7"/>
  <c r="R18" i="7"/>
  <c r="T17" i="7"/>
  <c r="R17" i="7"/>
  <c r="T16" i="7"/>
  <c r="R16" i="7"/>
  <c r="T15" i="7"/>
  <c r="R15" i="7"/>
  <c r="Z15" i="7"/>
  <c r="AB15" i="7"/>
  <c r="T14" i="7"/>
  <c r="R14" i="7"/>
  <c r="T13" i="7"/>
  <c r="R13" i="7"/>
  <c r="T12" i="7"/>
  <c r="R12" i="7"/>
  <c r="T11" i="7"/>
  <c r="R11" i="7"/>
  <c r="AN10" i="7"/>
  <c r="AO10" i="7"/>
  <c r="AP10" i="7"/>
  <c r="AQ10" i="7"/>
  <c r="AR10" i="7"/>
  <c r="AS10" i="7"/>
  <c r="AT10" i="7"/>
  <c r="AU10" i="7"/>
  <c r="AV10" i="7"/>
  <c r="AW10" i="7"/>
  <c r="AX10" i="7"/>
  <c r="AY10" i="7"/>
  <c r="AZ10" i="7"/>
  <c r="BA10" i="7"/>
  <c r="BB10" i="7"/>
  <c r="BC10" i="7"/>
  <c r="BD10" i="7"/>
  <c r="BF10" i="7"/>
  <c r="BG10" i="7"/>
  <c r="BH10" i="7"/>
  <c r="BI10" i="7"/>
  <c r="BJ10" i="7"/>
  <c r="BK10" i="7"/>
  <c r="BL10" i="7"/>
  <c r="BM10" i="7"/>
  <c r="BN10" i="7"/>
  <c r="BO10" i="7"/>
  <c r="M11" i="7"/>
  <c r="Q11" i="7"/>
  <c r="U11" i="7"/>
  <c r="V11" i="7"/>
  <c r="W11" i="7"/>
  <c r="X11" i="7"/>
  <c r="Y11" i="7"/>
  <c r="AN11" i="7"/>
  <c r="AO11" i="7"/>
  <c r="AP11" i="7"/>
  <c r="AQ11" i="7"/>
  <c r="AR11" i="7"/>
  <c r="AS11" i="7"/>
  <c r="AT11" i="7"/>
  <c r="AU11" i="7"/>
  <c r="AV11" i="7"/>
  <c r="AW11" i="7"/>
  <c r="AX11" i="7"/>
  <c r="AY11" i="7"/>
  <c r="AZ11" i="7"/>
  <c r="BA11" i="7"/>
  <c r="BB11" i="7"/>
  <c r="BC11" i="7"/>
  <c r="BF11" i="7"/>
  <c r="BG11" i="7"/>
  <c r="BH11" i="7"/>
  <c r="BI11" i="7"/>
  <c r="BJ11" i="7"/>
  <c r="BK11" i="7"/>
  <c r="BL11" i="7"/>
  <c r="BM11" i="7"/>
  <c r="BN11" i="7"/>
  <c r="BO11" i="7"/>
  <c r="M12" i="7"/>
  <c r="Q12" i="7"/>
  <c r="U12" i="7"/>
  <c r="V12" i="7"/>
  <c r="W12" i="7"/>
  <c r="X12" i="7"/>
  <c r="Y12" i="7"/>
  <c r="Z12" i="7"/>
  <c r="AB12" i="7"/>
  <c r="AA12" i="7"/>
  <c r="AF12" i="7"/>
  <c r="AN12" i="7"/>
  <c r="AO12" i="7"/>
  <c r="AP12" i="7"/>
  <c r="AQ12" i="7"/>
  <c r="AR12" i="7"/>
  <c r="AS12" i="7"/>
  <c r="AT12" i="7"/>
  <c r="AU12" i="7"/>
  <c r="AV12" i="7"/>
  <c r="AW12" i="7"/>
  <c r="AX12" i="7"/>
  <c r="AY12" i="7"/>
  <c r="AZ12" i="7"/>
  <c r="BA12" i="7"/>
  <c r="BB12" i="7"/>
  <c r="BC12" i="7"/>
  <c r="BD12" i="7"/>
  <c r="BF12" i="7"/>
  <c r="BG12" i="7"/>
  <c r="BH12" i="7"/>
  <c r="BI12" i="7"/>
  <c r="BJ12" i="7"/>
  <c r="BK12" i="7"/>
  <c r="BL12" i="7"/>
  <c r="BM12" i="7"/>
  <c r="BN12" i="7"/>
  <c r="BO12" i="7"/>
  <c r="M13" i="7"/>
  <c r="Q13" i="7"/>
  <c r="U13" i="7"/>
  <c r="V13" i="7"/>
  <c r="W13" i="7"/>
  <c r="X13" i="7"/>
  <c r="Y13" i="7"/>
  <c r="Z13" i="7"/>
  <c r="AB13" i="7"/>
  <c r="AN13" i="7"/>
  <c r="AO13" i="7"/>
  <c r="AP13" i="7"/>
  <c r="AQ13" i="7"/>
  <c r="AR13" i="7"/>
  <c r="AS13" i="7"/>
  <c r="AT13" i="7"/>
  <c r="AU13" i="7"/>
  <c r="AV13" i="7"/>
  <c r="AW13" i="7"/>
  <c r="AX13" i="7"/>
  <c r="AY13" i="7"/>
  <c r="AZ13" i="7"/>
  <c r="BA13" i="7"/>
  <c r="BB13" i="7"/>
  <c r="BC13" i="7"/>
  <c r="BD13" i="7"/>
  <c r="BF13" i="7"/>
  <c r="BG13" i="7"/>
  <c r="BH13" i="7"/>
  <c r="BI13" i="7"/>
  <c r="BJ13" i="7"/>
  <c r="BK13" i="7"/>
  <c r="BL13" i="7"/>
  <c r="BM13" i="7"/>
  <c r="BN13" i="7"/>
  <c r="M14" i="7"/>
  <c r="Q14" i="7"/>
  <c r="U14" i="7"/>
  <c r="V14" i="7"/>
  <c r="W14" i="7"/>
  <c r="X14" i="7"/>
  <c r="Y14" i="7"/>
  <c r="Z14" i="7"/>
  <c r="AA14" i="7"/>
  <c r="AB14" i="7"/>
  <c r="AN14" i="7"/>
  <c r="AO14" i="7"/>
  <c r="AP14" i="7"/>
  <c r="AQ14" i="7"/>
  <c r="AR14" i="7"/>
  <c r="AS14" i="7"/>
  <c r="AT14" i="7"/>
  <c r="AU14" i="7"/>
  <c r="AV14" i="7"/>
  <c r="AW14" i="7"/>
  <c r="AX14" i="7"/>
  <c r="AY14" i="7"/>
  <c r="AZ14" i="7"/>
  <c r="BA14" i="7"/>
  <c r="BB14" i="7"/>
  <c r="BC14" i="7"/>
  <c r="BD14" i="7"/>
  <c r="BF14" i="7"/>
  <c r="BG14" i="7"/>
  <c r="BH14" i="7"/>
  <c r="BI14" i="7"/>
  <c r="BJ14" i="7"/>
  <c r="BK14" i="7"/>
  <c r="BL14" i="7"/>
  <c r="BM14" i="7"/>
  <c r="BN14" i="7"/>
  <c r="BO14" i="7"/>
  <c r="M15" i="7"/>
  <c r="Q15" i="7"/>
  <c r="U15" i="7"/>
  <c r="V15" i="7"/>
  <c r="W15" i="7"/>
  <c r="X15" i="7"/>
  <c r="Y15" i="7"/>
  <c r="AF15" i="7"/>
  <c r="V51" i="7"/>
  <c r="V50" i="7"/>
  <c r="V49" i="7"/>
  <c r="V48" i="7"/>
  <c r="V47" i="7"/>
  <c r="V46" i="7"/>
  <c r="V45" i="7"/>
  <c r="V44" i="7"/>
  <c r="V43" i="7"/>
  <c r="V42" i="7"/>
  <c r="V41" i="7"/>
  <c r="V40" i="7"/>
  <c r="V39" i="7"/>
  <c r="V38" i="7"/>
  <c r="V37" i="7"/>
  <c r="V36" i="7"/>
  <c r="V35" i="7"/>
  <c r="V34" i="7"/>
  <c r="V33" i="7"/>
  <c r="V32" i="7"/>
  <c r="V31" i="7"/>
  <c r="V30" i="7"/>
  <c r="V29" i="7"/>
  <c r="V28" i="7"/>
  <c r="V27" i="7"/>
  <c r="V26" i="7"/>
  <c r="V25" i="7"/>
  <c r="V24" i="7"/>
  <c r="V23" i="7"/>
  <c r="V22" i="7"/>
  <c r="V21" i="7"/>
  <c r="V20" i="7"/>
  <c r="V19" i="7"/>
  <c r="V18" i="7"/>
  <c r="V17" i="7"/>
  <c r="V16" i="7"/>
  <c r="AN15" i="7"/>
  <c r="AO15" i="7"/>
  <c r="AP15" i="7"/>
  <c r="AQ15" i="7"/>
  <c r="AR15" i="7"/>
  <c r="AS15" i="7"/>
  <c r="AT15" i="7"/>
  <c r="AU15" i="7"/>
  <c r="AV15" i="7"/>
  <c r="AW15" i="7"/>
  <c r="AX15" i="7"/>
  <c r="AY15" i="7"/>
  <c r="AZ15" i="7"/>
  <c r="BA15" i="7"/>
  <c r="BB15" i="7"/>
  <c r="BC15" i="7"/>
  <c r="BF15" i="7"/>
  <c r="BG15" i="7"/>
  <c r="BH15" i="7"/>
  <c r="BI15" i="7"/>
  <c r="BJ15" i="7"/>
  <c r="BK15" i="7"/>
  <c r="BL15" i="7"/>
  <c r="BM15" i="7"/>
  <c r="BN15" i="7"/>
  <c r="BO15" i="7"/>
  <c r="M16" i="7"/>
  <c r="Q16" i="7"/>
  <c r="U16" i="7"/>
  <c r="W16" i="7"/>
  <c r="X16" i="7"/>
  <c r="Y16" i="7"/>
  <c r="Z16" i="7"/>
  <c r="AB16" i="7"/>
  <c r="AA16" i="7"/>
  <c r="AF16" i="7"/>
  <c r="W51" i="7"/>
  <c r="W50" i="7"/>
  <c r="W49" i="7"/>
  <c r="W48" i="7"/>
  <c r="W47" i="7"/>
  <c r="W46" i="7"/>
  <c r="W45" i="7"/>
  <c r="W44" i="7"/>
  <c r="W43" i="7"/>
  <c r="W42" i="7"/>
  <c r="W41" i="7"/>
  <c r="W40" i="7"/>
  <c r="W39" i="7"/>
  <c r="W38" i="7"/>
  <c r="W37" i="7"/>
  <c r="W36" i="7"/>
  <c r="W35" i="7"/>
  <c r="W34" i="7"/>
  <c r="W33" i="7"/>
  <c r="W32" i="7"/>
  <c r="W31" i="7"/>
  <c r="W30" i="7"/>
  <c r="W29" i="7"/>
  <c r="W28" i="7"/>
  <c r="W27" i="7"/>
  <c r="W26" i="7"/>
  <c r="W25" i="7"/>
  <c r="W24" i="7"/>
  <c r="W23" i="7"/>
  <c r="W22" i="7"/>
  <c r="W21" i="7"/>
  <c r="W20" i="7"/>
  <c r="W19" i="7"/>
  <c r="W18" i="7"/>
  <c r="W17" i="7"/>
  <c r="AN16" i="7"/>
  <c r="AO16" i="7"/>
  <c r="AP16" i="7"/>
  <c r="AQ16" i="7"/>
  <c r="AR16" i="7"/>
  <c r="AS16" i="7"/>
  <c r="AT16" i="7"/>
  <c r="AU16" i="7"/>
  <c r="AV16" i="7"/>
  <c r="AW16" i="7"/>
  <c r="AX16" i="7"/>
  <c r="AY16" i="7"/>
  <c r="AZ16" i="7"/>
  <c r="BA16" i="7"/>
  <c r="BB16" i="7"/>
  <c r="BC16" i="7"/>
  <c r="BD16" i="7"/>
  <c r="BF16" i="7"/>
  <c r="BG16" i="7"/>
  <c r="BH16" i="7"/>
  <c r="BI16" i="7"/>
  <c r="BJ16" i="7"/>
  <c r="BK16" i="7"/>
  <c r="BL16" i="7"/>
  <c r="BM16" i="7"/>
  <c r="BN16" i="7"/>
  <c r="BO16" i="7"/>
  <c r="M17" i="7"/>
  <c r="Q17" i="7"/>
  <c r="U17" i="7"/>
  <c r="X17" i="7"/>
  <c r="Y17" i="7"/>
  <c r="AF17" i="7"/>
  <c r="X51" i="7"/>
  <c r="X50" i="7"/>
  <c r="X49" i="7"/>
  <c r="X48" i="7"/>
  <c r="X47" i="7"/>
  <c r="X46" i="7"/>
  <c r="X45" i="7"/>
  <c r="X44" i="7"/>
  <c r="X43" i="7"/>
  <c r="X42" i="7"/>
  <c r="X41" i="7"/>
  <c r="X40" i="7"/>
  <c r="X39" i="7"/>
  <c r="X38" i="7"/>
  <c r="X37" i="7"/>
  <c r="X36" i="7"/>
  <c r="X35" i="7"/>
  <c r="X34" i="7"/>
  <c r="X33" i="7"/>
  <c r="X32" i="7"/>
  <c r="X31" i="7"/>
  <c r="X30" i="7"/>
  <c r="X29" i="7"/>
  <c r="X28" i="7"/>
  <c r="X27" i="7"/>
  <c r="X26" i="7"/>
  <c r="X25" i="7"/>
  <c r="X24" i="7"/>
  <c r="X23" i="7"/>
  <c r="X22" i="7"/>
  <c r="X21" i="7"/>
  <c r="X20" i="7"/>
  <c r="X19" i="7"/>
  <c r="X18" i="7"/>
  <c r="AN17" i="7"/>
  <c r="AO17" i="7"/>
  <c r="AP17" i="7"/>
  <c r="AQ17" i="7"/>
  <c r="AR17" i="7"/>
  <c r="AS17" i="7"/>
  <c r="AT17" i="7"/>
  <c r="AU17" i="7"/>
  <c r="AV17" i="7"/>
  <c r="AW17" i="7"/>
  <c r="AX17" i="7"/>
  <c r="AY17" i="7"/>
  <c r="AZ17" i="7"/>
  <c r="BA17" i="7"/>
  <c r="BB17" i="7"/>
  <c r="BC17" i="7"/>
  <c r="BF17" i="7"/>
  <c r="BG17" i="7"/>
  <c r="BH17" i="7"/>
  <c r="BI17" i="7"/>
  <c r="BJ17" i="7"/>
  <c r="BK17" i="7"/>
  <c r="BL17" i="7"/>
  <c r="BM17" i="7"/>
  <c r="BN17" i="7"/>
  <c r="BO17" i="7"/>
  <c r="M18" i="7"/>
  <c r="Q18" i="7"/>
  <c r="U18" i="7"/>
  <c r="Y18" i="7"/>
  <c r="Z18" i="7"/>
  <c r="AA18" i="7"/>
  <c r="AB18" i="7"/>
  <c r="AF18" i="7"/>
  <c r="Y51" i="7"/>
  <c r="Y50" i="7"/>
  <c r="Y49" i="7"/>
  <c r="Y48" i="7"/>
  <c r="Y47" i="7"/>
  <c r="Y46" i="7"/>
  <c r="Y45" i="7"/>
  <c r="Y44" i="7"/>
  <c r="Y43" i="7"/>
  <c r="Y42" i="7"/>
  <c r="Y41" i="7"/>
  <c r="Y40" i="7"/>
  <c r="Y39" i="7"/>
  <c r="Y38" i="7"/>
  <c r="Y37" i="7"/>
  <c r="Y36" i="7"/>
  <c r="Y35" i="7"/>
  <c r="Y34" i="7"/>
  <c r="Y33" i="7"/>
  <c r="Y32" i="7"/>
  <c r="Y31" i="7"/>
  <c r="Y30" i="7"/>
  <c r="Y29" i="7"/>
  <c r="Y28" i="7"/>
  <c r="Y27" i="7"/>
  <c r="Y26" i="7"/>
  <c r="Y25" i="7"/>
  <c r="Y24" i="7"/>
  <c r="Y23" i="7"/>
  <c r="Y22" i="7"/>
  <c r="Y21" i="7"/>
  <c r="Y20" i="7"/>
  <c r="Y19" i="7"/>
  <c r="AN18" i="7"/>
  <c r="AO18" i="7"/>
  <c r="AP18" i="7"/>
  <c r="AQ18" i="7"/>
  <c r="AR18" i="7"/>
  <c r="AS18" i="7"/>
  <c r="AT18" i="7"/>
  <c r="AU18" i="7"/>
  <c r="AV18" i="7"/>
  <c r="AW18" i="7"/>
  <c r="AX18" i="7"/>
  <c r="AY18" i="7"/>
  <c r="AZ18" i="7"/>
  <c r="BA18" i="7"/>
  <c r="BB18" i="7"/>
  <c r="BC18" i="7"/>
  <c r="BD18" i="7"/>
  <c r="BF18" i="7"/>
  <c r="BG18" i="7"/>
  <c r="BH18" i="7"/>
  <c r="BI18" i="7"/>
  <c r="BJ18" i="7"/>
  <c r="BK18" i="7"/>
  <c r="BL18" i="7"/>
  <c r="BM18" i="7"/>
  <c r="BN18" i="7"/>
  <c r="BO18" i="7"/>
  <c r="M19" i="7"/>
  <c r="Q19" i="7"/>
  <c r="U19" i="7"/>
  <c r="AA19" i="7"/>
  <c r="AF19" i="7"/>
  <c r="AA51" i="7"/>
  <c r="AA50" i="7"/>
  <c r="AA49" i="7"/>
  <c r="AA48" i="7"/>
  <c r="AA47" i="7"/>
  <c r="AA46" i="7"/>
  <c r="AA45" i="7"/>
  <c r="AA44" i="7"/>
  <c r="AA43" i="7"/>
  <c r="AA42" i="7"/>
  <c r="AA41" i="7"/>
  <c r="AA40" i="7"/>
  <c r="AA39" i="7"/>
  <c r="AA38" i="7"/>
  <c r="AA37" i="7"/>
  <c r="AA36" i="7"/>
  <c r="AA35" i="7"/>
  <c r="AA34" i="7"/>
  <c r="AA33" i="7"/>
  <c r="AA32" i="7"/>
  <c r="AA31" i="7"/>
  <c r="AA30" i="7"/>
  <c r="AA29" i="7"/>
  <c r="AA28" i="7"/>
  <c r="AA27" i="7"/>
  <c r="AA26" i="7"/>
  <c r="AA25" i="7"/>
  <c r="AA24" i="7"/>
  <c r="AA22" i="7"/>
  <c r="AA20" i="7"/>
  <c r="AN19" i="7"/>
  <c r="AO19" i="7"/>
  <c r="AP19" i="7"/>
  <c r="AQ19" i="7"/>
  <c r="AR19" i="7"/>
  <c r="AS19" i="7"/>
  <c r="AT19" i="7"/>
  <c r="AU19" i="7"/>
  <c r="AV19" i="7"/>
  <c r="AW19" i="7"/>
  <c r="AX19" i="7"/>
  <c r="AY19" i="7"/>
  <c r="AZ19" i="7"/>
  <c r="BA19" i="7"/>
  <c r="BB19" i="7"/>
  <c r="BC19" i="7"/>
  <c r="BF19" i="7"/>
  <c r="BG19" i="7"/>
  <c r="BH19" i="7"/>
  <c r="BI19" i="7"/>
  <c r="BJ19" i="7"/>
  <c r="BK19" i="7"/>
  <c r="BL19" i="7"/>
  <c r="BM19" i="7"/>
  <c r="BN19" i="7"/>
  <c r="BO19" i="7"/>
  <c r="M20" i="7"/>
  <c r="Q20" i="7"/>
  <c r="U20" i="7"/>
  <c r="Z20" i="7"/>
  <c r="AB20" i="7"/>
  <c r="AF20" i="7"/>
  <c r="AB51" i="7"/>
  <c r="Z50" i="7"/>
  <c r="AB50" i="7"/>
  <c r="AB49" i="7"/>
  <c r="Z48" i="7"/>
  <c r="AB48" i="7"/>
  <c r="AB47" i="7"/>
  <c r="Z46" i="7"/>
  <c r="AB46" i="7"/>
  <c r="AB45" i="7"/>
  <c r="Z44" i="7"/>
  <c r="AB44" i="7"/>
  <c r="AB43" i="7"/>
  <c r="Z42" i="7"/>
  <c r="AB42" i="7"/>
  <c r="AB41" i="7"/>
  <c r="Z40" i="7"/>
  <c r="AB40" i="7"/>
  <c r="AB39" i="7"/>
  <c r="Z38" i="7"/>
  <c r="AB38" i="7"/>
  <c r="AB37" i="7"/>
  <c r="Z36" i="7"/>
  <c r="AB36" i="7"/>
  <c r="AB35" i="7"/>
  <c r="Z34" i="7"/>
  <c r="AB34" i="7"/>
  <c r="AB33" i="7"/>
  <c r="Z32" i="7"/>
  <c r="AB32" i="7"/>
  <c r="Z30" i="7"/>
  <c r="AB30" i="7"/>
  <c r="AB29" i="7"/>
  <c r="Z28" i="7"/>
  <c r="AB28" i="7"/>
  <c r="AB27" i="7"/>
  <c r="Z26" i="7"/>
  <c r="AB26" i="7"/>
  <c r="AB25" i="7"/>
  <c r="Z24" i="7"/>
  <c r="AB24" i="7"/>
  <c r="Z22" i="7"/>
  <c r="AB22" i="7"/>
  <c r="AN20" i="7"/>
  <c r="AO20" i="7"/>
  <c r="AP20" i="7"/>
  <c r="AQ20" i="7"/>
  <c r="AR20" i="7"/>
  <c r="AS20" i="7"/>
  <c r="AT20" i="7"/>
  <c r="AU20" i="7"/>
  <c r="AV20" i="7"/>
  <c r="AW20" i="7"/>
  <c r="AX20" i="7"/>
  <c r="AY20" i="7"/>
  <c r="AZ20" i="7"/>
  <c r="BA20" i="7"/>
  <c r="BB20" i="7"/>
  <c r="BC20" i="7"/>
  <c r="BD20" i="7"/>
  <c r="BF20" i="7"/>
  <c r="BG20" i="7"/>
  <c r="BH20" i="7"/>
  <c r="BI20" i="7"/>
  <c r="BJ20" i="7"/>
  <c r="BK20" i="7"/>
  <c r="BL20" i="7"/>
  <c r="BM20" i="7"/>
  <c r="BN20" i="7"/>
  <c r="BO20" i="7"/>
  <c r="M21" i="7"/>
  <c r="Q21" i="7"/>
  <c r="U21" i="7"/>
  <c r="AN21" i="7"/>
  <c r="AO21" i="7"/>
  <c r="AP21" i="7"/>
  <c r="AQ21" i="7"/>
  <c r="AR21" i="7"/>
  <c r="AS21" i="7"/>
  <c r="AT21" i="7"/>
  <c r="AU21" i="7"/>
  <c r="AV21" i="7"/>
  <c r="AW21" i="7"/>
  <c r="AX21" i="7"/>
  <c r="AY21" i="7"/>
  <c r="AZ21" i="7"/>
  <c r="BA21" i="7"/>
  <c r="BB21" i="7"/>
  <c r="BC21" i="7"/>
  <c r="BF21" i="7"/>
  <c r="BG21" i="7"/>
  <c r="BH21" i="7"/>
  <c r="BI21" i="7"/>
  <c r="BJ21" i="7"/>
  <c r="BK21" i="7"/>
  <c r="BL21" i="7"/>
  <c r="BM21" i="7"/>
  <c r="BN21" i="7"/>
  <c r="BO21" i="7"/>
  <c r="M22" i="7"/>
  <c r="Q22" i="7"/>
  <c r="U22" i="7"/>
  <c r="AN22" i="7"/>
  <c r="AO22" i="7"/>
  <c r="AP22" i="7"/>
  <c r="AQ22" i="7"/>
  <c r="AR22" i="7"/>
  <c r="AS22" i="7"/>
  <c r="AT22" i="7"/>
  <c r="AU22" i="7"/>
  <c r="AV22" i="7"/>
  <c r="AW22" i="7"/>
  <c r="AX22" i="7"/>
  <c r="AY22" i="7"/>
  <c r="AZ22" i="7"/>
  <c r="BA22" i="7"/>
  <c r="BB22" i="7"/>
  <c r="BC22" i="7"/>
  <c r="BD22" i="7"/>
  <c r="BF22" i="7"/>
  <c r="BG22" i="7"/>
  <c r="BH22" i="7"/>
  <c r="BI22" i="7"/>
  <c r="BJ22" i="7"/>
  <c r="BK22" i="7"/>
  <c r="BL22" i="7"/>
  <c r="BM22" i="7"/>
  <c r="BN22" i="7"/>
  <c r="BO22" i="7"/>
  <c r="M23" i="7"/>
  <c r="Q23" i="7"/>
  <c r="U23" i="7"/>
  <c r="U51" i="7"/>
  <c r="U50" i="7"/>
  <c r="U49" i="7"/>
  <c r="U48" i="7"/>
  <c r="U47" i="7"/>
  <c r="U46" i="7"/>
  <c r="U45" i="7"/>
  <c r="U44" i="7"/>
  <c r="U43" i="7"/>
  <c r="U42" i="7"/>
  <c r="U41" i="7"/>
  <c r="U40" i="7"/>
  <c r="U39" i="7"/>
  <c r="U38" i="7"/>
  <c r="U37" i="7"/>
  <c r="U36" i="7"/>
  <c r="U35" i="7"/>
  <c r="U34" i="7"/>
  <c r="U33" i="7"/>
  <c r="U32" i="7"/>
  <c r="U31" i="7"/>
  <c r="U30" i="7"/>
  <c r="U29" i="7"/>
  <c r="U28" i="7"/>
  <c r="U27" i="7"/>
  <c r="U26" i="7"/>
  <c r="U25" i="7"/>
  <c r="U24" i="7"/>
  <c r="AN23" i="7"/>
  <c r="AO23" i="7"/>
  <c r="AP23" i="7"/>
  <c r="AQ23" i="7"/>
  <c r="AR23" i="7"/>
  <c r="AS23" i="7"/>
  <c r="AT23" i="7"/>
  <c r="AU23" i="7"/>
  <c r="AV23" i="7"/>
  <c r="AW23" i="7"/>
  <c r="AX23" i="7"/>
  <c r="AY23" i="7"/>
  <c r="AZ23" i="7"/>
  <c r="BA23" i="7"/>
  <c r="BB23" i="7"/>
  <c r="BC23" i="7"/>
  <c r="BD23" i="7"/>
  <c r="BF23" i="7"/>
  <c r="BG23" i="7"/>
  <c r="BH23" i="7"/>
  <c r="BI23" i="7"/>
  <c r="BJ23" i="7"/>
  <c r="BK23" i="7"/>
  <c r="BL23" i="7"/>
  <c r="BM23" i="7"/>
  <c r="BN23" i="7"/>
  <c r="BO23" i="7"/>
  <c r="M24" i="7"/>
  <c r="Q24" i="7"/>
  <c r="AN24" i="7"/>
  <c r="AO24" i="7"/>
  <c r="AP24" i="7"/>
  <c r="AQ24" i="7"/>
  <c r="AR24" i="7"/>
  <c r="AS24" i="7"/>
  <c r="AT24" i="7"/>
  <c r="AU24" i="7"/>
  <c r="AV24" i="7"/>
  <c r="AW24" i="7"/>
  <c r="AX24" i="7"/>
  <c r="AY24" i="7"/>
  <c r="AZ24" i="7"/>
  <c r="BA24" i="7"/>
  <c r="BB24" i="7"/>
  <c r="BC24" i="7"/>
  <c r="BD24" i="7"/>
  <c r="BF24" i="7"/>
  <c r="BG24" i="7"/>
  <c r="BH24" i="7"/>
  <c r="BI24" i="7"/>
  <c r="BJ24" i="7"/>
  <c r="BK24" i="7"/>
  <c r="BL24" i="7"/>
  <c r="BM24" i="7"/>
  <c r="BN24" i="7"/>
  <c r="BO24" i="7"/>
  <c r="M25" i="7"/>
  <c r="Q25" i="7"/>
  <c r="AN25" i="7"/>
  <c r="AO25" i="7"/>
  <c r="AP25" i="7"/>
  <c r="AQ25" i="7"/>
  <c r="AR25" i="7"/>
  <c r="AS25" i="7"/>
  <c r="AT25" i="7"/>
  <c r="AU25" i="7"/>
  <c r="AV25" i="7"/>
  <c r="AW25" i="7"/>
  <c r="AX25" i="7"/>
  <c r="AY25" i="7"/>
  <c r="AZ25" i="7"/>
  <c r="AZ26" i="7"/>
  <c r="AZ27" i="7"/>
  <c r="AZ28" i="7"/>
  <c r="AZ29" i="7"/>
  <c r="AZ30" i="7"/>
  <c r="AZ31" i="7"/>
  <c r="AZ32" i="7"/>
  <c r="AZ33" i="7"/>
  <c r="AZ34" i="7"/>
  <c r="AZ35" i="7"/>
  <c r="AZ36" i="7"/>
  <c r="AZ37" i="7"/>
  <c r="AZ38" i="7"/>
  <c r="AZ39" i="7"/>
  <c r="AZ40" i="7"/>
  <c r="AZ41" i="7"/>
  <c r="AZ42" i="7"/>
  <c r="AZ43" i="7"/>
  <c r="AZ44" i="7"/>
  <c r="AZ45" i="7"/>
  <c r="AZ46" i="7"/>
  <c r="AZ47" i="7"/>
  <c r="AZ48" i="7"/>
  <c r="AZ49" i="7"/>
  <c r="AZ50" i="7"/>
  <c r="AZ51" i="7"/>
  <c r="AZ53" i="7"/>
  <c r="BA25" i="7"/>
  <c r="BB25" i="7"/>
  <c r="BC25" i="7"/>
  <c r="BD25" i="7"/>
  <c r="BF25" i="7"/>
  <c r="BG25" i="7"/>
  <c r="BH25" i="7"/>
  <c r="BI25" i="7"/>
  <c r="BJ25" i="7"/>
  <c r="BK25" i="7"/>
  <c r="BL25" i="7"/>
  <c r="BM25" i="7"/>
  <c r="BN25" i="7"/>
  <c r="BO25" i="7"/>
  <c r="M26" i="7"/>
  <c r="Q26" i="7"/>
  <c r="AN26" i="7"/>
  <c r="AO26" i="7"/>
  <c r="AP26" i="7"/>
  <c r="AQ26" i="7"/>
  <c r="AR26" i="7"/>
  <c r="AS26" i="7"/>
  <c r="AT26" i="7"/>
  <c r="AU26" i="7"/>
  <c r="AV26" i="7"/>
  <c r="AW26" i="7"/>
  <c r="AX26" i="7"/>
  <c r="AY26" i="7"/>
  <c r="BA26" i="7"/>
  <c r="BB26" i="7"/>
  <c r="BC26" i="7"/>
  <c r="BD26" i="7"/>
  <c r="BF26" i="7"/>
  <c r="BG26" i="7"/>
  <c r="BH26" i="7"/>
  <c r="BI26" i="7"/>
  <c r="BJ26" i="7"/>
  <c r="BK26" i="7"/>
  <c r="BL26" i="7"/>
  <c r="BM26" i="7"/>
  <c r="BN26" i="7"/>
  <c r="BO26" i="7"/>
  <c r="M27" i="7"/>
  <c r="Q27" i="7"/>
  <c r="Q51" i="7"/>
  <c r="Q50" i="7"/>
  <c r="Q49" i="7"/>
  <c r="Q48" i="7"/>
  <c r="Q47" i="7"/>
  <c r="Q46" i="7"/>
  <c r="Q45" i="7"/>
  <c r="Q44" i="7"/>
  <c r="Q43" i="7"/>
  <c r="Q42" i="7"/>
  <c r="Q41" i="7"/>
  <c r="Q40" i="7"/>
  <c r="Q39" i="7"/>
  <c r="Q38" i="7"/>
  <c r="Q37" i="7"/>
  <c r="Q36" i="7"/>
  <c r="Q35" i="7"/>
  <c r="Q34" i="7"/>
  <c r="Q33" i="7"/>
  <c r="Q32" i="7"/>
  <c r="Q31" i="7"/>
  <c r="Q30" i="7"/>
  <c r="Q29" i="7"/>
  <c r="Q28" i="7"/>
  <c r="AN27" i="7"/>
  <c r="AO27" i="7"/>
  <c r="AP27" i="7"/>
  <c r="AQ27" i="7"/>
  <c r="AR27" i="7"/>
  <c r="AS27" i="7"/>
  <c r="AT27" i="7"/>
  <c r="AU27" i="7"/>
  <c r="AV27" i="7"/>
  <c r="AW27" i="7"/>
  <c r="AX27" i="7"/>
  <c r="AY27" i="7"/>
  <c r="BA27" i="7"/>
  <c r="BB27" i="7"/>
  <c r="BC27" i="7"/>
  <c r="BD27" i="7"/>
  <c r="BF27" i="7"/>
  <c r="BG27" i="7"/>
  <c r="BH27" i="7"/>
  <c r="BI27" i="7"/>
  <c r="BJ27" i="7"/>
  <c r="BK27" i="7"/>
  <c r="BL27" i="7"/>
  <c r="BM27" i="7"/>
  <c r="BN27" i="7"/>
  <c r="BO27" i="7"/>
  <c r="M28" i="7"/>
  <c r="AN28" i="7"/>
  <c r="AO28" i="7"/>
  <c r="AP28" i="7"/>
  <c r="AQ28" i="7"/>
  <c r="AR28" i="7"/>
  <c r="AS28" i="7"/>
  <c r="AT28" i="7"/>
  <c r="AU28" i="7"/>
  <c r="AV28" i="7"/>
  <c r="AW28" i="7"/>
  <c r="AX28" i="7"/>
  <c r="AY28" i="7"/>
  <c r="BA28" i="7"/>
  <c r="BB28" i="7"/>
  <c r="BC28" i="7"/>
  <c r="BD28" i="7"/>
  <c r="BF28" i="7"/>
  <c r="BG28" i="7"/>
  <c r="BH28" i="7"/>
  <c r="BI28" i="7"/>
  <c r="BJ28" i="7"/>
  <c r="BK28" i="7"/>
  <c r="BL28" i="7"/>
  <c r="BM28" i="7"/>
  <c r="BN28" i="7"/>
  <c r="BO28" i="7"/>
  <c r="M29" i="7"/>
  <c r="AN29" i="7"/>
  <c r="AO29" i="7"/>
  <c r="AP29" i="7"/>
  <c r="AQ29" i="7"/>
  <c r="AR29" i="7"/>
  <c r="AS29" i="7"/>
  <c r="AT29" i="7"/>
  <c r="AU29" i="7"/>
  <c r="AV29" i="7"/>
  <c r="AW29" i="7"/>
  <c r="AX29" i="7"/>
  <c r="AY29" i="7"/>
  <c r="BA29" i="7"/>
  <c r="BB29" i="7"/>
  <c r="BC29" i="7"/>
  <c r="BD29" i="7"/>
  <c r="BF29" i="7"/>
  <c r="BG29" i="7"/>
  <c r="BH29" i="7"/>
  <c r="BI29" i="7"/>
  <c r="BJ29" i="7"/>
  <c r="BK29" i="7"/>
  <c r="BL29" i="7"/>
  <c r="BM29" i="7"/>
  <c r="BN29" i="7"/>
  <c r="BO29" i="7"/>
  <c r="M30" i="7"/>
  <c r="AN30" i="7"/>
  <c r="AO30" i="7"/>
  <c r="AP30" i="7"/>
  <c r="AQ30" i="7"/>
  <c r="AR30" i="7"/>
  <c r="AS30" i="7"/>
  <c r="AT30" i="7"/>
  <c r="AU30" i="7"/>
  <c r="AV30" i="7"/>
  <c r="AW30" i="7"/>
  <c r="AX30" i="7"/>
  <c r="AY30" i="7"/>
  <c r="BA30" i="7"/>
  <c r="BB30" i="7"/>
  <c r="BC30" i="7"/>
  <c r="BD30" i="7"/>
  <c r="BF30" i="7"/>
  <c r="BG30" i="7"/>
  <c r="BH30" i="7"/>
  <c r="BI30" i="7"/>
  <c r="BJ30" i="7"/>
  <c r="BK30" i="7"/>
  <c r="BL30" i="7"/>
  <c r="BM30" i="7"/>
  <c r="BN30" i="7"/>
  <c r="BO30" i="7"/>
  <c r="M31" i="7"/>
  <c r="AN31" i="7"/>
  <c r="AO31" i="7"/>
  <c r="AP31" i="7"/>
  <c r="AQ31" i="7"/>
  <c r="AR31" i="7"/>
  <c r="AS31" i="7"/>
  <c r="AT31" i="7"/>
  <c r="AU31" i="7"/>
  <c r="AV31" i="7"/>
  <c r="AW31" i="7"/>
  <c r="AX31" i="7"/>
  <c r="AY31" i="7"/>
  <c r="BA31" i="7"/>
  <c r="BB31" i="7"/>
  <c r="BC31" i="7"/>
  <c r="BD31" i="7"/>
  <c r="BF31" i="7"/>
  <c r="BG31" i="7"/>
  <c r="BH31" i="7"/>
  <c r="BI31" i="7"/>
  <c r="BJ31" i="7"/>
  <c r="BK31" i="7"/>
  <c r="BL31" i="7"/>
  <c r="BM31" i="7"/>
  <c r="BN31" i="7"/>
  <c r="BO31" i="7"/>
  <c r="M32" i="7"/>
  <c r="M51" i="7"/>
  <c r="M50" i="7"/>
  <c r="M49" i="7"/>
  <c r="M48" i="7"/>
  <c r="M47" i="7"/>
  <c r="M46" i="7"/>
  <c r="M45" i="7"/>
  <c r="M44" i="7"/>
  <c r="M43" i="7"/>
  <c r="M42" i="7"/>
  <c r="M41" i="7"/>
  <c r="M40" i="7"/>
  <c r="M39" i="7"/>
  <c r="M38" i="7"/>
  <c r="M37" i="7"/>
  <c r="M36" i="7"/>
  <c r="M35" i="7"/>
  <c r="M34" i="7"/>
  <c r="M33" i="7"/>
  <c r="AN32" i="7"/>
  <c r="AO32" i="7"/>
  <c r="AO33" i="7"/>
  <c r="AO34" i="7"/>
  <c r="AO35" i="7"/>
  <c r="AO36" i="7"/>
  <c r="AO37" i="7"/>
  <c r="AO38" i="7"/>
  <c r="AO39" i="7"/>
  <c r="AO40" i="7"/>
  <c r="AO41" i="7"/>
  <c r="AO42" i="7"/>
  <c r="AO43" i="7"/>
  <c r="AO44" i="7"/>
  <c r="AO45" i="7"/>
  <c r="AO46" i="7"/>
  <c r="AO47" i="7"/>
  <c r="AO48" i="7"/>
  <c r="AO49" i="7"/>
  <c r="AO50" i="7"/>
  <c r="AO51" i="7"/>
  <c r="AO53" i="7"/>
  <c r="AP32" i="7"/>
  <c r="AQ32" i="7"/>
  <c r="AR32" i="7"/>
  <c r="AS32" i="7"/>
  <c r="AT32" i="7"/>
  <c r="AU32" i="7"/>
  <c r="AV32" i="7"/>
  <c r="AW32" i="7"/>
  <c r="AX32" i="7"/>
  <c r="AY32" i="7"/>
  <c r="BA32" i="7"/>
  <c r="BB32" i="7"/>
  <c r="BC32" i="7"/>
  <c r="BD32" i="7"/>
  <c r="BF32" i="7"/>
  <c r="BF33" i="7"/>
  <c r="BF34" i="7"/>
  <c r="BF35" i="7"/>
  <c r="BF36" i="7"/>
  <c r="BF37" i="7"/>
  <c r="BF38" i="7"/>
  <c r="BF39" i="7"/>
  <c r="BF40" i="7"/>
  <c r="BF41" i="7"/>
  <c r="BF42" i="7"/>
  <c r="BF43" i="7"/>
  <c r="BF44" i="7"/>
  <c r="BF45" i="7"/>
  <c r="BF46" i="7"/>
  <c r="BF47" i="7"/>
  <c r="BF48" i="7"/>
  <c r="BF49" i="7"/>
  <c r="BF50" i="7"/>
  <c r="BF51" i="7"/>
  <c r="BF53" i="7"/>
  <c r="BG32" i="7"/>
  <c r="BH32" i="7"/>
  <c r="BI32" i="7"/>
  <c r="BJ32" i="7"/>
  <c r="BK32" i="7"/>
  <c r="BL32" i="7"/>
  <c r="BM32" i="7"/>
  <c r="BN32" i="7"/>
  <c r="BO32" i="7"/>
  <c r="AN33" i="7"/>
  <c r="AP33" i="7"/>
  <c r="AQ33" i="7"/>
  <c r="AR33" i="7"/>
  <c r="AS33" i="7"/>
  <c r="AT33" i="7"/>
  <c r="AU33" i="7"/>
  <c r="AV33" i="7"/>
  <c r="AW33" i="7"/>
  <c r="AX33" i="7"/>
  <c r="AY33" i="7"/>
  <c r="BA33" i="7"/>
  <c r="BB33" i="7"/>
  <c r="BC33" i="7"/>
  <c r="BD33" i="7"/>
  <c r="BG33" i="7"/>
  <c r="BH33" i="7"/>
  <c r="BI33" i="7"/>
  <c r="BJ33" i="7"/>
  <c r="BK33" i="7"/>
  <c r="BL33" i="7"/>
  <c r="BM33" i="7"/>
  <c r="BN33" i="7"/>
  <c r="BO33" i="7"/>
  <c r="AN34" i="7"/>
  <c r="AP34" i="7"/>
  <c r="AQ34" i="7"/>
  <c r="AR34" i="7"/>
  <c r="AS34" i="7"/>
  <c r="AT34" i="7"/>
  <c r="AU34" i="7"/>
  <c r="AV34" i="7"/>
  <c r="AW34" i="7"/>
  <c r="AX34" i="7"/>
  <c r="AY34" i="7"/>
  <c r="BA34" i="7"/>
  <c r="BB34" i="7"/>
  <c r="BC34" i="7"/>
  <c r="BD34" i="7"/>
  <c r="BG34" i="7"/>
  <c r="BH34" i="7"/>
  <c r="BI34" i="7"/>
  <c r="BJ34" i="7"/>
  <c r="BK34" i="7"/>
  <c r="BL34" i="7"/>
  <c r="BM34" i="7"/>
  <c r="BN34" i="7"/>
  <c r="BO34" i="7"/>
  <c r="AN35" i="7"/>
  <c r="AP35" i="7"/>
  <c r="AQ35" i="7"/>
  <c r="AR35" i="7"/>
  <c r="AS35" i="7"/>
  <c r="AT35" i="7"/>
  <c r="AU35" i="7"/>
  <c r="AV35" i="7"/>
  <c r="AW35" i="7"/>
  <c r="AX35" i="7"/>
  <c r="AY35" i="7"/>
  <c r="BA35" i="7"/>
  <c r="BB35" i="7"/>
  <c r="BC35" i="7"/>
  <c r="BD35" i="7"/>
  <c r="BG35" i="7"/>
  <c r="BH35" i="7"/>
  <c r="BI35" i="7"/>
  <c r="BJ35" i="7"/>
  <c r="BK35" i="7"/>
  <c r="BL35" i="7"/>
  <c r="BM35" i="7"/>
  <c r="BN35" i="7"/>
  <c r="BO35" i="7"/>
  <c r="AN36" i="7"/>
  <c r="AP36" i="7"/>
  <c r="AQ36" i="7"/>
  <c r="AR36" i="7"/>
  <c r="AS36" i="7"/>
  <c r="AT36" i="7"/>
  <c r="AU36" i="7"/>
  <c r="AV36" i="7"/>
  <c r="AW36" i="7"/>
  <c r="AX36" i="7"/>
  <c r="AY36" i="7"/>
  <c r="BA36" i="7"/>
  <c r="BB36" i="7"/>
  <c r="BC36" i="7"/>
  <c r="BD36" i="7"/>
  <c r="BG36" i="7"/>
  <c r="BH36" i="7"/>
  <c r="BI36" i="7"/>
  <c r="BJ36" i="7"/>
  <c r="BK36" i="7"/>
  <c r="BL36" i="7"/>
  <c r="BM36" i="7"/>
  <c r="BN36" i="7"/>
  <c r="BO36" i="7"/>
  <c r="AN37" i="7"/>
  <c r="AP37" i="7"/>
  <c r="AQ37" i="7"/>
  <c r="AR37" i="7"/>
  <c r="AS37" i="7"/>
  <c r="AT37" i="7"/>
  <c r="AU37" i="7"/>
  <c r="AV37" i="7"/>
  <c r="AW37" i="7"/>
  <c r="AX37" i="7"/>
  <c r="AY37" i="7"/>
  <c r="BA37" i="7"/>
  <c r="BB37" i="7"/>
  <c r="BC37" i="7"/>
  <c r="BD37" i="7"/>
  <c r="BG37" i="7"/>
  <c r="BH37" i="7"/>
  <c r="BI37" i="7"/>
  <c r="BJ37" i="7"/>
  <c r="BK37" i="7"/>
  <c r="BL37" i="7"/>
  <c r="BM37" i="7"/>
  <c r="BN37" i="7"/>
  <c r="BO37" i="7"/>
  <c r="AN38" i="7"/>
  <c r="AP38" i="7"/>
  <c r="AQ38" i="7"/>
  <c r="AR38" i="7"/>
  <c r="AS38" i="7"/>
  <c r="AT38" i="7"/>
  <c r="AU38" i="7"/>
  <c r="AV38" i="7"/>
  <c r="AW38" i="7"/>
  <c r="AX38" i="7"/>
  <c r="AY38" i="7"/>
  <c r="BA38" i="7"/>
  <c r="BB38" i="7"/>
  <c r="BC38" i="7"/>
  <c r="BD38" i="7"/>
  <c r="BG38" i="7"/>
  <c r="BH38" i="7"/>
  <c r="BI38" i="7"/>
  <c r="BJ38" i="7"/>
  <c r="BK38" i="7"/>
  <c r="BL38" i="7"/>
  <c r="BM38" i="7"/>
  <c r="BN38" i="7"/>
  <c r="BO38" i="7"/>
  <c r="AN39" i="7"/>
  <c r="AP39" i="7"/>
  <c r="AQ39" i="7"/>
  <c r="AR39" i="7"/>
  <c r="AS39" i="7"/>
  <c r="AT39" i="7"/>
  <c r="AU39" i="7"/>
  <c r="AV39" i="7"/>
  <c r="AW39" i="7"/>
  <c r="AX39" i="7"/>
  <c r="AY39" i="7"/>
  <c r="BA39" i="7"/>
  <c r="BB39" i="7"/>
  <c r="BC39" i="7"/>
  <c r="BD39" i="7"/>
  <c r="BG39" i="7"/>
  <c r="BH39" i="7"/>
  <c r="BI39" i="7"/>
  <c r="BJ39" i="7"/>
  <c r="BK39" i="7"/>
  <c r="BL39" i="7"/>
  <c r="BM39" i="7"/>
  <c r="BN39" i="7"/>
  <c r="BO39" i="7"/>
  <c r="AN40" i="7"/>
  <c r="AP40" i="7"/>
  <c r="AQ40" i="7"/>
  <c r="AR40" i="7"/>
  <c r="AS40" i="7"/>
  <c r="AT40" i="7"/>
  <c r="AU40" i="7"/>
  <c r="AV40" i="7"/>
  <c r="AW40" i="7"/>
  <c r="AX40" i="7"/>
  <c r="AY40" i="7"/>
  <c r="BA40" i="7"/>
  <c r="BB40" i="7"/>
  <c r="BC40" i="7"/>
  <c r="BD40" i="7"/>
  <c r="BG40" i="7"/>
  <c r="BH40" i="7"/>
  <c r="BI40" i="7"/>
  <c r="BJ40" i="7"/>
  <c r="BK40" i="7"/>
  <c r="BL40" i="7"/>
  <c r="BM40" i="7"/>
  <c r="BN40" i="7"/>
  <c r="BO40" i="7"/>
  <c r="AN41" i="7"/>
  <c r="AP41" i="7"/>
  <c r="AQ41" i="7"/>
  <c r="AR41" i="7"/>
  <c r="AS41" i="7"/>
  <c r="AT41" i="7"/>
  <c r="AU41" i="7"/>
  <c r="AV41" i="7"/>
  <c r="AW41" i="7"/>
  <c r="AW42" i="7"/>
  <c r="AW43" i="7"/>
  <c r="AW44" i="7"/>
  <c r="AW45" i="7"/>
  <c r="AW46" i="7"/>
  <c r="AW47" i="7"/>
  <c r="AW48" i="7"/>
  <c r="AW49" i="7"/>
  <c r="AW50" i="7"/>
  <c r="AW51" i="7"/>
  <c r="AW53" i="7"/>
  <c r="AX41" i="7"/>
  <c r="AY41" i="7"/>
  <c r="BA41" i="7"/>
  <c r="BA42" i="7"/>
  <c r="BA43" i="7"/>
  <c r="BA44" i="7"/>
  <c r="BA45" i="7"/>
  <c r="BA46" i="7"/>
  <c r="BA47" i="7"/>
  <c r="BA48" i="7"/>
  <c r="BA49" i="7"/>
  <c r="BA50" i="7"/>
  <c r="BA51" i="7"/>
  <c r="BA53" i="7"/>
  <c r="BB41" i="7"/>
  <c r="BC41" i="7"/>
  <c r="BD41" i="7"/>
  <c r="BG41" i="7"/>
  <c r="BH41" i="7"/>
  <c r="BI41" i="7"/>
  <c r="BJ41" i="7"/>
  <c r="BK41" i="7"/>
  <c r="BL41" i="7"/>
  <c r="BM41" i="7"/>
  <c r="BN41" i="7"/>
  <c r="BO41" i="7"/>
  <c r="AN42" i="7"/>
  <c r="AP42" i="7"/>
  <c r="AQ42" i="7"/>
  <c r="AR42" i="7"/>
  <c r="AS42" i="7"/>
  <c r="AT42" i="7"/>
  <c r="AU42" i="7"/>
  <c r="AV42" i="7"/>
  <c r="AX42" i="7"/>
  <c r="AY42" i="7"/>
  <c r="BB42" i="7"/>
  <c r="BC42" i="7"/>
  <c r="BD42" i="7"/>
  <c r="BG42" i="7"/>
  <c r="BH42" i="7"/>
  <c r="BI42" i="7"/>
  <c r="BJ42" i="7"/>
  <c r="BK42" i="7"/>
  <c r="BL42" i="7"/>
  <c r="BM42" i="7"/>
  <c r="BN42" i="7"/>
  <c r="BO42" i="7"/>
  <c r="AN43" i="7"/>
  <c r="AP43" i="7"/>
  <c r="AQ43" i="7"/>
  <c r="AR43" i="7"/>
  <c r="AS43" i="7"/>
  <c r="AT43" i="7"/>
  <c r="AU43" i="7"/>
  <c r="AV43" i="7"/>
  <c r="AX43" i="7"/>
  <c r="AY43" i="7"/>
  <c r="BB43" i="7"/>
  <c r="BC43" i="7"/>
  <c r="BD43" i="7"/>
  <c r="BG43" i="7"/>
  <c r="BH43" i="7"/>
  <c r="BI43" i="7"/>
  <c r="BJ43" i="7"/>
  <c r="BK43" i="7"/>
  <c r="BL43" i="7"/>
  <c r="BM43" i="7"/>
  <c r="BN43" i="7"/>
  <c r="BN44" i="7"/>
  <c r="BN45" i="7"/>
  <c r="BN46" i="7"/>
  <c r="BN47" i="7"/>
  <c r="BN48" i="7"/>
  <c r="BN49" i="7"/>
  <c r="BN50" i="7"/>
  <c r="BN51" i="7"/>
  <c r="BN53" i="7"/>
  <c r="BO43" i="7"/>
  <c r="AN44" i="7"/>
  <c r="AP44" i="7"/>
  <c r="AQ44" i="7"/>
  <c r="AR44" i="7"/>
  <c r="AS44" i="7"/>
  <c r="AT44" i="7"/>
  <c r="AU44" i="7"/>
  <c r="AV44" i="7"/>
  <c r="AX44" i="7"/>
  <c r="AY44" i="7"/>
  <c r="BB44" i="7"/>
  <c r="BC44" i="7"/>
  <c r="BD44" i="7"/>
  <c r="BG44" i="7"/>
  <c r="BH44" i="7"/>
  <c r="BI44" i="7"/>
  <c r="BJ44" i="7"/>
  <c r="BK44" i="7"/>
  <c r="BL44" i="7"/>
  <c r="BM44" i="7"/>
  <c r="BO44" i="7"/>
  <c r="AN45" i="7"/>
  <c r="AP45" i="7"/>
  <c r="AQ45" i="7"/>
  <c r="AR45" i="7"/>
  <c r="AS45" i="7"/>
  <c r="AT45" i="7"/>
  <c r="AU45" i="7"/>
  <c r="AV45" i="7"/>
  <c r="AX45" i="7"/>
  <c r="AY45" i="7"/>
  <c r="BB45" i="7"/>
  <c r="BC45" i="7"/>
  <c r="BD45" i="7"/>
  <c r="BG45" i="7"/>
  <c r="BH45" i="7"/>
  <c r="BI45" i="7"/>
  <c r="BJ45" i="7"/>
  <c r="BK45" i="7"/>
  <c r="BL45" i="7"/>
  <c r="BM45" i="7"/>
  <c r="BO45" i="7"/>
  <c r="AN46" i="7"/>
  <c r="AP46" i="7"/>
  <c r="AQ46" i="7"/>
  <c r="AR46" i="7"/>
  <c r="AS46" i="7"/>
  <c r="AT46" i="7"/>
  <c r="AU46" i="7"/>
  <c r="AV46" i="7"/>
  <c r="AX46" i="7"/>
  <c r="AY46" i="7"/>
  <c r="BB46" i="7"/>
  <c r="BC46" i="7"/>
  <c r="BD46" i="7"/>
  <c r="BG46" i="7"/>
  <c r="BH46" i="7"/>
  <c r="BI46" i="7"/>
  <c r="BJ46" i="7"/>
  <c r="BK46" i="7"/>
  <c r="BL46" i="7"/>
  <c r="BM46" i="7"/>
  <c r="BO46" i="7"/>
  <c r="AN47" i="7"/>
  <c r="AP47" i="7"/>
  <c r="AQ47" i="7"/>
  <c r="AR47" i="7"/>
  <c r="AS47" i="7"/>
  <c r="AT47" i="7"/>
  <c r="AU47" i="7"/>
  <c r="AV47" i="7"/>
  <c r="AX47" i="7"/>
  <c r="AY47" i="7"/>
  <c r="BB47" i="7"/>
  <c r="BC47" i="7"/>
  <c r="BD47" i="7"/>
  <c r="BG47" i="7"/>
  <c r="BH47" i="7"/>
  <c r="BI47" i="7"/>
  <c r="BJ47" i="7"/>
  <c r="BK47" i="7"/>
  <c r="BL47" i="7"/>
  <c r="BM47" i="7"/>
  <c r="BO47" i="7"/>
  <c r="AN48" i="7"/>
  <c r="AP48" i="7"/>
  <c r="AQ48" i="7"/>
  <c r="AR48" i="7"/>
  <c r="AR49" i="7"/>
  <c r="AR50" i="7"/>
  <c r="AR51" i="7"/>
  <c r="AR53" i="7"/>
  <c r="AS48" i="7"/>
  <c r="AT48" i="7"/>
  <c r="AT49" i="7"/>
  <c r="AT50" i="7"/>
  <c r="AT51" i="7"/>
  <c r="AT53" i="7"/>
  <c r="AU48" i="7"/>
  <c r="AV48" i="7"/>
  <c r="AV49" i="7"/>
  <c r="AV50" i="7"/>
  <c r="AV51" i="7"/>
  <c r="AV53" i="7"/>
  <c r="AX48" i="7"/>
  <c r="AY48" i="7"/>
  <c r="BB48" i="7"/>
  <c r="BC48" i="7"/>
  <c r="BD48" i="7"/>
  <c r="BG48" i="7"/>
  <c r="BH48" i="7"/>
  <c r="BI48" i="7"/>
  <c r="BI49" i="7"/>
  <c r="BI50" i="7"/>
  <c r="BI51" i="7"/>
  <c r="BI53" i="7"/>
  <c r="BJ48" i="7"/>
  <c r="BK48" i="7"/>
  <c r="BK49" i="7"/>
  <c r="BK50" i="7"/>
  <c r="BK51" i="7"/>
  <c r="BK53" i="7"/>
  <c r="BL48" i="7"/>
  <c r="BM48" i="7"/>
  <c r="BM49" i="7"/>
  <c r="BM50" i="7"/>
  <c r="BM51" i="7"/>
  <c r="BM53" i="7"/>
  <c r="BO48" i="7"/>
  <c r="AN49" i="7"/>
  <c r="AP49" i="7"/>
  <c r="AQ49" i="7"/>
  <c r="AS49" i="7"/>
  <c r="AU49" i="7"/>
  <c r="AX49" i="7"/>
  <c r="AY49" i="7"/>
  <c r="BB49" i="7"/>
  <c r="BC49" i="7"/>
  <c r="BD49" i="7"/>
  <c r="BG49" i="7"/>
  <c r="BH49" i="7"/>
  <c r="BJ49" i="7"/>
  <c r="BL49" i="7"/>
  <c r="BO49" i="7"/>
  <c r="AN50" i="7"/>
  <c r="AP50" i="7"/>
  <c r="AQ50" i="7"/>
  <c r="AS50" i="7"/>
  <c r="AU50" i="7"/>
  <c r="AX50" i="7"/>
  <c r="AY50" i="7"/>
  <c r="BB50" i="7"/>
  <c r="BC50" i="7"/>
  <c r="BD50" i="7"/>
  <c r="BG50" i="7"/>
  <c r="BH50" i="7"/>
  <c r="BJ50" i="7"/>
  <c r="BL50" i="7"/>
  <c r="BO50" i="7"/>
  <c r="AN51" i="7"/>
  <c r="AP51" i="7"/>
  <c r="AQ51" i="7"/>
  <c r="AS51" i="7"/>
  <c r="AU51" i="7"/>
  <c r="AX51" i="7"/>
  <c r="AY51" i="7"/>
  <c r="BB51" i="7"/>
  <c r="BC51" i="7"/>
  <c r="BD51" i="7"/>
  <c r="BG51" i="7"/>
  <c r="BH51" i="7"/>
  <c r="BJ51" i="7"/>
  <c r="BL51" i="7"/>
  <c r="BO51" i="7"/>
  <c r="K53" i="7"/>
  <c r="L53" i="7"/>
  <c r="O53" i="7"/>
  <c r="P53" i="7"/>
  <c r="AF60" i="7"/>
  <c r="AN53" i="7"/>
  <c r="AP53" i="7"/>
  <c r="AQ53" i="7"/>
  <c r="AS53" i="7"/>
  <c r="AU53" i="7"/>
  <c r="AX53" i="7"/>
  <c r="AY53" i="7"/>
  <c r="BB53" i="7"/>
  <c r="BC53" i="7"/>
  <c r="BD5" i="7"/>
  <c r="BD9" i="7"/>
  <c r="BD11" i="7"/>
  <c r="BD15" i="7"/>
  <c r="BD17" i="7"/>
  <c r="BD19" i="7"/>
  <c r="BD21" i="7"/>
  <c r="BD53" i="7"/>
  <c r="AN56" i="7"/>
  <c r="AP54" i="7"/>
  <c r="AP55" i="7"/>
  <c r="BG53" i="7"/>
  <c r="BJ53" i="7"/>
  <c r="AF61" i="7"/>
  <c r="AF62" i="7"/>
  <c r="BB54" i="7"/>
  <c r="BB55" i="7"/>
  <c r="AF63" i="7"/>
  <c r="AF64" i="7"/>
  <c r="AF65" i="7"/>
  <c r="AF66" i="7"/>
  <c r="AF67" i="7"/>
  <c r="AF68" i="7"/>
  <c r="AF69" i="7"/>
  <c r="AF70" i="7"/>
  <c r="AC60" i="7"/>
  <c r="AC61" i="7"/>
  <c r="AC62" i="7"/>
  <c r="AC63" i="7"/>
  <c r="AC64" i="7"/>
  <c r="AC65" i="7"/>
  <c r="AC66" i="7"/>
  <c r="AC67" i="7"/>
  <c r="AC68" i="7"/>
  <c r="AC69" i="7"/>
  <c r="AC70" i="7"/>
  <c r="AJ60" i="7"/>
  <c r="AJ61" i="7"/>
  <c r="AJ62" i="7"/>
  <c r="AJ63" i="7"/>
  <c r="AJ64" i="7"/>
  <c r="AJ65" i="7"/>
  <c r="AJ66" i="7"/>
  <c r="AJ67" i="7"/>
  <c r="AJ68" i="7"/>
  <c r="AJ69" i="7"/>
  <c r="AJ70" i="7"/>
  <c r="E2" i="2"/>
  <c r="H2" i="2"/>
  <c r="I2" i="2"/>
  <c r="T2" i="2"/>
  <c r="M2" i="2"/>
  <c r="N2" i="2"/>
  <c r="O2" i="2"/>
  <c r="P2" i="2"/>
  <c r="Q2" i="2"/>
  <c r="BA2" i="2"/>
  <c r="R2" i="2"/>
  <c r="S2" i="2"/>
  <c r="U2" i="2"/>
  <c r="W2" i="2"/>
  <c r="X2" i="2"/>
  <c r="Y2" i="2"/>
  <c r="Z2" i="2"/>
  <c r="AA2" i="2"/>
  <c r="AB2" i="2"/>
  <c r="AC2" i="2"/>
  <c r="AD2" i="2"/>
  <c r="AE2" i="2"/>
  <c r="AF2" i="2"/>
  <c r="AG2" i="2"/>
  <c r="AH2" i="2"/>
  <c r="AI2" i="2"/>
  <c r="AJ2" i="2"/>
  <c r="AK2" i="2"/>
  <c r="AL2" i="2"/>
  <c r="AM2" i="2"/>
  <c r="AO2" i="2"/>
  <c r="AP2" i="2"/>
  <c r="AQ2" i="2"/>
  <c r="AR2" i="2"/>
  <c r="AS2" i="2"/>
  <c r="AT2" i="2"/>
  <c r="AU2" i="2"/>
  <c r="AV2" i="2"/>
  <c r="AW2" i="2"/>
  <c r="E3" i="2"/>
  <c r="H3" i="2"/>
  <c r="I3" i="2"/>
  <c r="M3" i="2"/>
  <c r="N3" i="2"/>
  <c r="O3" i="2"/>
  <c r="P3" i="2"/>
  <c r="Q3" i="2"/>
  <c r="BA3" i="2"/>
  <c r="R3" i="2"/>
  <c r="S3" i="2"/>
  <c r="U3" i="2"/>
  <c r="W3" i="2"/>
  <c r="X3" i="2"/>
  <c r="Y3" i="2"/>
  <c r="Z3" i="2"/>
  <c r="AA3" i="2"/>
  <c r="AB3" i="2"/>
  <c r="AC3" i="2"/>
  <c r="AD3" i="2"/>
  <c r="AE3" i="2"/>
  <c r="AF3" i="2"/>
  <c r="AG3" i="2"/>
  <c r="AH3" i="2"/>
  <c r="AI3" i="2"/>
  <c r="AJ3" i="2"/>
  <c r="AK3" i="2"/>
  <c r="AL3" i="2"/>
  <c r="AM3" i="2"/>
  <c r="AO3" i="2"/>
  <c r="AP3" i="2"/>
  <c r="AQ3" i="2"/>
  <c r="AR3" i="2"/>
  <c r="AS3" i="2"/>
  <c r="AT3" i="2"/>
  <c r="AU3" i="2"/>
  <c r="AV3" i="2"/>
  <c r="AW3" i="2"/>
  <c r="E4" i="2"/>
  <c r="H4" i="2"/>
  <c r="I4" i="2"/>
  <c r="T4" i="2"/>
  <c r="M4" i="2"/>
  <c r="N4" i="2"/>
  <c r="O4" i="2"/>
  <c r="P4" i="2"/>
  <c r="Q4" i="2"/>
  <c r="BA4" i="2"/>
  <c r="R4" i="2"/>
  <c r="S4" i="2"/>
  <c r="U4" i="2"/>
  <c r="W4" i="2"/>
  <c r="X4" i="2"/>
  <c r="Y4" i="2"/>
  <c r="Z4" i="2"/>
  <c r="AA4" i="2"/>
  <c r="AB4" i="2"/>
  <c r="AC4" i="2"/>
  <c r="AD4" i="2"/>
  <c r="AE4" i="2"/>
  <c r="AF4" i="2"/>
  <c r="AG4" i="2"/>
  <c r="AH4" i="2"/>
  <c r="AI4" i="2"/>
  <c r="AJ4" i="2"/>
  <c r="AK4" i="2"/>
  <c r="AL4" i="2"/>
  <c r="AM4" i="2"/>
  <c r="AO4" i="2"/>
  <c r="AP4" i="2"/>
  <c r="AQ4" i="2"/>
  <c r="AR4" i="2"/>
  <c r="AS4" i="2"/>
  <c r="AT4" i="2"/>
  <c r="AU4" i="2"/>
  <c r="AV4" i="2"/>
  <c r="AW4" i="2"/>
  <c r="E5" i="2"/>
  <c r="H5" i="2"/>
  <c r="I5" i="2"/>
  <c r="T5" i="2"/>
  <c r="M5" i="2"/>
  <c r="N5" i="2"/>
  <c r="O5" i="2"/>
  <c r="P5" i="2"/>
  <c r="Q5" i="2"/>
  <c r="BA5" i="2"/>
  <c r="R5" i="2"/>
  <c r="S5" i="2"/>
  <c r="U5" i="2"/>
  <c r="W5" i="2"/>
  <c r="X5" i="2"/>
  <c r="Y5" i="2"/>
  <c r="Z5" i="2"/>
  <c r="AA5" i="2"/>
  <c r="AB5" i="2"/>
  <c r="AC5" i="2"/>
  <c r="AD5" i="2"/>
  <c r="AE5" i="2"/>
  <c r="AF5" i="2"/>
  <c r="AG5" i="2"/>
  <c r="AH5" i="2"/>
  <c r="AI5" i="2"/>
  <c r="AJ5" i="2"/>
  <c r="AK5" i="2"/>
  <c r="AL5" i="2"/>
  <c r="AM5" i="2"/>
  <c r="AO5" i="2"/>
  <c r="AP5" i="2"/>
  <c r="AQ5" i="2"/>
  <c r="AR5" i="2"/>
  <c r="AS5" i="2"/>
  <c r="AT5" i="2"/>
  <c r="AU5" i="2"/>
  <c r="AV5" i="2"/>
  <c r="AW5" i="2"/>
  <c r="E6" i="2"/>
  <c r="H6" i="2"/>
  <c r="I6" i="2"/>
  <c r="T6" i="2"/>
  <c r="M6" i="2"/>
  <c r="N6" i="2"/>
  <c r="O6" i="2"/>
  <c r="P6" i="2"/>
  <c r="Q6" i="2"/>
  <c r="BA6" i="2"/>
  <c r="R6" i="2"/>
  <c r="S6" i="2"/>
  <c r="U6" i="2"/>
  <c r="W6" i="2"/>
  <c r="X6" i="2"/>
  <c r="Y6" i="2"/>
  <c r="Z6" i="2"/>
  <c r="AA6" i="2"/>
  <c r="AB6" i="2"/>
  <c r="AC6" i="2"/>
  <c r="AD6" i="2"/>
  <c r="AE6" i="2"/>
  <c r="AF6" i="2"/>
  <c r="AG6" i="2"/>
  <c r="AH6" i="2"/>
  <c r="AI6" i="2"/>
  <c r="AJ6" i="2"/>
  <c r="AK6" i="2"/>
  <c r="AL6" i="2"/>
  <c r="AM6" i="2"/>
  <c r="AO6" i="2"/>
  <c r="AP6" i="2"/>
  <c r="AQ6" i="2"/>
  <c r="AR6" i="2"/>
  <c r="AS6" i="2"/>
  <c r="AT6" i="2"/>
  <c r="AU6" i="2"/>
  <c r="AV6" i="2"/>
  <c r="AW6" i="2"/>
  <c r="E7" i="2"/>
  <c r="H7" i="2"/>
  <c r="I7" i="2"/>
  <c r="T7" i="2"/>
  <c r="M7" i="2"/>
  <c r="N7" i="2"/>
  <c r="O7" i="2"/>
  <c r="P7" i="2"/>
  <c r="Q7" i="2"/>
  <c r="BA7" i="2"/>
  <c r="R7" i="2"/>
  <c r="S7" i="2"/>
  <c r="U7" i="2"/>
  <c r="W7" i="2"/>
  <c r="X7" i="2"/>
  <c r="Y7" i="2"/>
  <c r="Z7" i="2"/>
  <c r="AA7" i="2"/>
  <c r="AB7" i="2"/>
  <c r="AC7" i="2"/>
  <c r="AD7" i="2"/>
  <c r="AE7" i="2"/>
  <c r="AF7" i="2"/>
  <c r="AG7" i="2"/>
  <c r="AH7" i="2"/>
  <c r="AI7" i="2"/>
  <c r="AJ7" i="2"/>
  <c r="AK7" i="2"/>
  <c r="AL7" i="2"/>
  <c r="AM7" i="2"/>
  <c r="AO7" i="2"/>
  <c r="AP7" i="2"/>
  <c r="AQ7" i="2"/>
  <c r="AR7" i="2"/>
  <c r="AS7" i="2"/>
  <c r="AT7" i="2"/>
  <c r="AU7" i="2"/>
  <c r="AV7" i="2"/>
  <c r="AW7" i="2"/>
  <c r="E8" i="2"/>
  <c r="H8" i="2"/>
  <c r="I8" i="2"/>
  <c r="T8" i="2"/>
  <c r="M8" i="2"/>
  <c r="N8" i="2"/>
  <c r="O8" i="2"/>
  <c r="P8" i="2"/>
  <c r="Q8" i="2"/>
  <c r="BA8" i="2"/>
  <c r="R8" i="2"/>
  <c r="S8" i="2"/>
  <c r="U8" i="2"/>
  <c r="W8" i="2"/>
  <c r="X8" i="2"/>
  <c r="Y8" i="2"/>
  <c r="Z8" i="2"/>
  <c r="AA8" i="2"/>
  <c r="AB8" i="2"/>
  <c r="AC8" i="2"/>
  <c r="AD8" i="2"/>
  <c r="AE8" i="2"/>
  <c r="AF8" i="2"/>
  <c r="AG8" i="2"/>
  <c r="AH8" i="2"/>
  <c r="AI8" i="2"/>
  <c r="AJ8" i="2"/>
  <c r="AK8" i="2"/>
  <c r="AL8" i="2"/>
  <c r="AM8" i="2"/>
  <c r="AO8" i="2"/>
  <c r="AP8" i="2"/>
  <c r="AQ8" i="2"/>
  <c r="AR8" i="2"/>
  <c r="AS8" i="2"/>
  <c r="AT8" i="2"/>
  <c r="AU8" i="2"/>
  <c r="AV8" i="2"/>
  <c r="AW8" i="2"/>
  <c r="E9" i="2"/>
  <c r="H9" i="2"/>
  <c r="I9" i="2"/>
  <c r="T9" i="2"/>
  <c r="M9" i="2"/>
  <c r="N9" i="2"/>
  <c r="O9" i="2"/>
  <c r="P9" i="2"/>
  <c r="Q9" i="2"/>
  <c r="BA9" i="2"/>
  <c r="R9" i="2"/>
  <c r="S9" i="2"/>
  <c r="U9" i="2"/>
  <c r="W9" i="2"/>
  <c r="X9" i="2"/>
  <c r="Y9" i="2"/>
  <c r="Z9" i="2"/>
  <c r="AA9" i="2"/>
  <c r="AB9" i="2"/>
  <c r="AC9" i="2"/>
  <c r="AD9" i="2"/>
  <c r="AE9" i="2"/>
  <c r="AF9" i="2"/>
  <c r="AG9" i="2"/>
  <c r="AH9" i="2"/>
  <c r="AI9" i="2"/>
  <c r="AJ9" i="2"/>
  <c r="AK9" i="2"/>
  <c r="AL9" i="2"/>
  <c r="AM9" i="2"/>
  <c r="AO9" i="2"/>
  <c r="AP9" i="2"/>
  <c r="AQ9" i="2"/>
  <c r="AR9" i="2"/>
  <c r="AS9" i="2"/>
  <c r="AT9" i="2"/>
  <c r="AU9" i="2"/>
  <c r="AV9" i="2"/>
  <c r="AW9" i="2"/>
  <c r="E10" i="2"/>
  <c r="H10" i="2"/>
  <c r="I10" i="2"/>
  <c r="T10" i="2"/>
  <c r="M10" i="2"/>
  <c r="N10" i="2"/>
  <c r="O10" i="2"/>
  <c r="P10" i="2"/>
  <c r="Q10" i="2"/>
  <c r="BA10" i="2"/>
  <c r="R10" i="2"/>
  <c r="S10" i="2"/>
  <c r="U10" i="2"/>
  <c r="W10" i="2"/>
  <c r="X10" i="2"/>
  <c r="Y10" i="2"/>
  <c r="Z10" i="2"/>
  <c r="AA10" i="2"/>
  <c r="AB10" i="2"/>
  <c r="AC10" i="2"/>
  <c r="AD10" i="2"/>
  <c r="AE10" i="2"/>
  <c r="AF10" i="2"/>
  <c r="AG10" i="2"/>
  <c r="AH10" i="2"/>
  <c r="AI10" i="2"/>
  <c r="AJ10" i="2"/>
  <c r="AK10" i="2"/>
  <c r="AL10" i="2"/>
  <c r="AM10" i="2"/>
  <c r="AO10" i="2"/>
  <c r="AP10" i="2"/>
  <c r="AQ10" i="2"/>
  <c r="AR10" i="2"/>
  <c r="AS10" i="2"/>
  <c r="AT10" i="2"/>
  <c r="AU10" i="2"/>
  <c r="AV10" i="2"/>
  <c r="AW10" i="2"/>
  <c r="E11" i="2"/>
  <c r="H11" i="2"/>
  <c r="I11" i="2"/>
  <c r="T11" i="2"/>
  <c r="M11" i="2"/>
  <c r="N11" i="2"/>
  <c r="O11" i="2"/>
  <c r="P11" i="2"/>
  <c r="Q11" i="2"/>
  <c r="BA11" i="2"/>
  <c r="R11" i="2"/>
  <c r="S11" i="2"/>
  <c r="U11" i="2"/>
  <c r="W11" i="2"/>
  <c r="X11" i="2"/>
  <c r="Y11" i="2"/>
  <c r="Z11" i="2"/>
  <c r="AA11" i="2"/>
  <c r="AB11" i="2"/>
  <c r="AC11" i="2"/>
  <c r="AD11" i="2"/>
  <c r="AE11" i="2"/>
  <c r="AF11" i="2"/>
  <c r="AG11" i="2"/>
  <c r="AH11" i="2"/>
  <c r="AI11" i="2"/>
  <c r="AJ11" i="2"/>
  <c r="AK11" i="2"/>
  <c r="AL11" i="2"/>
  <c r="AM11" i="2"/>
  <c r="AO11" i="2"/>
  <c r="AP11" i="2"/>
  <c r="AQ11" i="2"/>
  <c r="AR11" i="2"/>
  <c r="AS11" i="2"/>
  <c r="AT11" i="2"/>
  <c r="AU11" i="2"/>
  <c r="AV11" i="2"/>
  <c r="AW11" i="2"/>
  <c r="E12" i="2"/>
  <c r="H12" i="2"/>
  <c r="I12" i="2"/>
  <c r="T12" i="2"/>
  <c r="M12" i="2"/>
  <c r="N12" i="2"/>
  <c r="O12" i="2"/>
  <c r="P12" i="2"/>
  <c r="Q12" i="2"/>
  <c r="BA12" i="2"/>
  <c r="R12" i="2"/>
  <c r="S12" i="2"/>
  <c r="U12" i="2"/>
  <c r="W12" i="2"/>
  <c r="X12" i="2"/>
  <c r="Y12" i="2"/>
  <c r="Z12" i="2"/>
  <c r="AA12" i="2"/>
  <c r="AB12" i="2"/>
  <c r="AC12" i="2"/>
  <c r="AD12" i="2"/>
  <c r="AE12" i="2"/>
  <c r="AF12" i="2"/>
  <c r="AG12" i="2"/>
  <c r="AH12" i="2"/>
  <c r="AI12" i="2"/>
  <c r="AJ12" i="2"/>
  <c r="AK12" i="2"/>
  <c r="AL12" i="2"/>
  <c r="AM12" i="2"/>
  <c r="AO12" i="2"/>
  <c r="AP12" i="2"/>
  <c r="AQ12" i="2"/>
  <c r="AR12" i="2"/>
  <c r="AS12" i="2"/>
  <c r="AT12" i="2"/>
  <c r="AU12" i="2"/>
  <c r="AV12" i="2"/>
  <c r="AW12" i="2"/>
  <c r="E13" i="2"/>
  <c r="H13" i="2"/>
  <c r="I13" i="2"/>
  <c r="T13" i="2"/>
  <c r="M13" i="2"/>
  <c r="N13" i="2"/>
  <c r="O13" i="2"/>
  <c r="P13" i="2"/>
  <c r="Q13" i="2"/>
  <c r="BA13" i="2"/>
  <c r="R13" i="2"/>
  <c r="S13" i="2"/>
  <c r="U13" i="2"/>
  <c r="W13" i="2"/>
  <c r="X13" i="2"/>
  <c r="Y13" i="2"/>
  <c r="Z13" i="2"/>
  <c r="AA13" i="2"/>
  <c r="AB13" i="2"/>
  <c r="AC13" i="2"/>
  <c r="AD13" i="2"/>
  <c r="AE13" i="2"/>
  <c r="AF13" i="2"/>
  <c r="AG13" i="2"/>
  <c r="AH13" i="2"/>
  <c r="AI13" i="2"/>
  <c r="AJ13" i="2"/>
  <c r="AK13" i="2"/>
  <c r="AL13" i="2"/>
  <c r="AM13" i="2"/>
  <c r="AO13" i="2"/>
  <c r="AP13" i="2"/>
  <c r="AQ13" i="2"/>
  <c r="AR13" i="2"/>
  <c r="AS13" i="2"/>
  <c r="AT13" i="2"/>
  <c r="AU13" i="2"/>
  <c r="AV13" i="2"/>
  <c r="AW13" i="2"/>
  <c r="E14" i="2"/>
  <c r="H14" i="2"/>
  <c r="I14" i="2"/>
  <c r="T14" i="2"/>
  <c r="M14" i="2"/>
  <c r="N14" i="2"/>
  <c r="O14" i="2"/>
  <c r="P14" i="2"/>
  <c r="Q14" i="2"/>
  <c r="BA14" i="2"/>
  <c r="R14" i="2"/>
  <c r="S14" i="2"/>
  <c r="U14" i="2"/>
  <c r="W14" i="2"/>
  <c r="X14" i="2"/>
  <c r="Y14" i="2"/>
  <c r="Z14" i="2"/>
  <c r="AA14" i="2"/>
  <c r="AB14" i="2"/>
  <c r="AC14" i="2"/>
  <c r="AD14" i="2"/>
  <c r="AE14" i="2"/>
  <c r="AF14" i="2"/>
  <c r="AG14" i="2"/>
  <c r="AH14" i="2"/>
  <c r="AI14" i="2"/>
  <c r="AJ14" i="2"/>
  <c r="AK14" i="2"/>
  <c r="AL14" i="2"/>
  <c r="AM14" i="2"/>
  <c r="AO14" i="2"/>
  <c r="AP14" i="2"/>
  <c r="AQ14" i="2"/>
  <c r="AR14" i="2"/>
  <c r="AS14" i="2"/>
  <c r="AT14" i="2"/>
  <c r="AU14" i="2"/>
  <c r="AV14" i="2"/>
  <c r="AW14" i="2"/>
  <c r="E15" i="2"/>
  <c r="H15" i="2"/>
  <c r="I15" i="2"/>
  <c r="T15" i="2"/>
  <c r="M15" i="2"/>
  <c r="N15" i="2"/>
  <c r="O15" i="2"/>
  <c r="P15" i="2"/>
  <c r="Q15" i="2"/>
  <c r="BA15" i="2"/>
  <c r="R15" i="2"/>
  <c r="S15" i="2"/>
  <c r="U15" i="2"/>
  <c r="W15" i="2"/>
  <c r="X15" i="2"/>
  <c r="Y15" i="2"/>
  <c r="Z15" i="2"/>
  <c r="AA15" i="2"/>
  <c r="AB15" i="2"/>
  <c r="AC15" i="2"/>
  <c r="AD15" i="2"/>
  <c r="AE15" i="2"/>
  <c r="AF15" i="2"/>
  <c r="AG15" i="2"/>
  <c r="AH15" i="2"/>
  <c r="AI15" i="2"/>
  <c r="AJ15" i="2"/>
  <c r="AK15" i="2"/>
  <c r="AL15" i="2"/>
  <c r="AM15" i="2"/>
  <c r="AO15" i="2"/>
  <c r="AP15" i="2"/>
  <c r="AQ15" i="2"/>
  <c r="AR15" i="2"/>
  <c r="AS15" i="2"/>
  <c r="AT15" i="2"/>
  <c r="AU15" i="2"/>
  <c r="AV15" i="2"/>
  <c r="AW15" i="2"/>
  <c r="E16" i="2"/>
  <c r="H16" i="2"/>
  <c r="I16" i="2"/>
  <c r="T16" i="2"/>
  <c r="M16" i="2"/>
  <c r="N16" i="2"/>
  <c r="O16" i="2"/>
  <c r="P16" i="2"/>
  <c r="Q16" i="2"/>
  <c r="BA16" i="2"/>
  <c r="R16" i="2"/>
  <c r="S16" i="2"/>
  <c r="U16" i="2"/>
  <c r="W16" i="2"/>
  <c r="X16" i="2"/>
  <c r="Y16" i="2"/>
  <c r="Z16" i="2"/>
  <c r="AA16" i="2"/>
  <c r="AB16" i="2"/>
  <c r="AC16" i="2"/>
  <c r="AD16" i="2"/>
  <c r="AE16" i="2"/>
  <c r="AF16" i="2"/>
  <c r="AG16" i="2"/>
  <c r="AH16" i="2"/>
  <c r="AI16" i="2"/>
  <c r="AJ16" i="2"/>
  <c r="AK16" i="2"/>
  <c r="AL16" i="2"/>
  <c r="AM16" i="2"/>
  <c r="AO16" i="2"/>
  <c r="AP16" i="2"/>
  <c r="AQ16" i="2"/>
  <c r="AR16" i="2"/>
  <c r="AS16" i="2"/>
  <c r="AT16" i="2"/>
  <c r="AU16" i="2"/>
  <c r="AV16" i="2"/>
  <c r="AW16" i="2"/>
  <c r="E17" i="2"/>
  <c r="H17" i="2"/>
  <c r="I17" i="2"/>
  <c r="T17" i="2"/>
  <c r="M17" i="2"/>
  <c r="N17" i="2"/>
  <c r="O17" i="2"/>
  <c r="P17" i="2"/>
  <c r="Q17" i="2"/>
  <c r="BA17" i="2"/>
  <c r="R17" i="2"/>
  <c r="S17" i="2"/>
  <c r="U17" i="2"/>
  <c r="W17" i="2"/>
  <c r="X17" i="2"/>
  <c r="Y17" i="2"/>
  <c r="Z17" i="2"/>
  <c r="AA17" i="2"/>
  <c r="AB17" i="2"/>
  <c r="AC17" i="2"/>
  <c r="AD17" i="2"/>
  <c r="AE17" i="2"/>
  <c r="AF17" i="2"/>
  <c r="AG17" i="2"/>
  <c r="AH17" i="2"/>
  <c r="AI17" i="2"/>
  <c r="AJ17" i="2"/>
  <c r="AK17" i="2"/>
  <c r="AL17" i="2"/>
  <c r="AM17" i="2"/>
  <c r="AO17" i="2"/>
  <c r="AP17" i="2"/>
  <c r="AQ17" i="2"/>
  <c r="AR17" i="2"/>
  <c r="AS17" i="2"/>
  <c r="AT17" i="2"/>
  <c r="AU17" i="2"/>
  <c r="AV17" i="2"/>
  <c r="AW17" i="2"/>
  <c r="E18" i="2"/>
  <c r="H18" i="2"/>
  <c r="I18" i="2"/>
  <c r="T18" i="2"/>
  <c r="M18" i="2"/>
  <c r="N18" i="2"/>
  <c r="O18" i="2"/>
  <c r="P18" i="2"/>
  <c r="Q18" i="2"/>
  <c r="BA18" i="2"/>
  <c r="R18" i="2"/>
  <c r="S18" i="2"/>
  <c r="U18" i="2"/>
  <c r="W18" i="2"/>
  <c r="X18" i="2"/>
  <c r="Y18" i="2"/>
  <c r="Z18" i="2"/>
  <c r="AA18" i="2"/>
  <c r="AB18" i="2"/>
  <c r="AC18" i="2"/>
  <c r="AD18" i="2"/>
  <c r="AE18" i="2"/>
  <c r="AF18" i="2"/>
  <c r="AG18" i="2"/>
  <c r="AH18" i="2"/>
  <c r="AI18" i="2"/>
  <c r="AJ18" i="2"/>
  <c r="AK18" i="2"/>
  <c r="AL18" i="2"/>
  <c r="AM18" i="2"/>
  <c r="AO18" i="2"/>
  <c r="AP18" i="2"/>
  <c r="AQ18" i="2"/>
  <c r="AR18" i="2"/>
  <c r="AS18" i="2"/>
  <c r="AT18" i="2"/>
  <c r="AU18" i="2"/>
  <c r="AV18" i="2"/>
  <c r="AW18" i="2"/>
  <c r="E19" i="2"/>
  <c r="H19" i="2"/>
  <c r="I19" i="2"/>
  <c r="T19" i="2"/>
  <c r="M19" i="2"/>
  <c r="N19" i="2"/>
  <c r="O19" i="2"/>
  <c r="P19" i="2"/>
  <c r="Q19" i="2"/>
  <c r="BA19" i="2"/>
  <c r="R19" i="2"/>
  <c r="S19" i="2"/>
  <c r="U19" i="2"/>
  <c r="W19" i="2"/>
  <c r="X19" i="2"/>
  <c r="Y19" i="2"/>
  <c r="Z19" i="2"/>
  <c r="AA19" i="2"/>
  <c r="AB19" i="2"/>
  <c r="AC19" i="2"/>
  <c r="AD19" i="2"/>
  <c r="AE19" i="2"/>
  <c r="AF19" i="2"/>
  <c r="AG19" i="2"/>
  <c r="AH19" i="2"/>
  <c r="AI19" i="2"/>
  <c r="AJ19" i="2"/>
  <c r="AK19" i="2"/>
  <c r="AL19" i="2"/>
  <c r="AM19" i="2"/>
  <c r="AO19" i="2"/>
  <c r="AP19" i="2"/>
  <c r="AQ19" i="2"/>
  <c r="AR19" i="2"/>
  <c r="AS19" i="2"/>
  <c r="AT19" i="2"/>
  <c r="AU19" i="2"/>
  <c r="AV19" i="2"/>
  <c r="AW19" i="2"/>
  <c r="E20" i="2"/>
  <c r="H20" i="2"/>
  <c r="I20" i="2"/>
  <c r="T20" i="2"/>
  <c r="M20" i="2"/>
  <c r="N20" i="2"/>
  <c r="O20" i="2"/>
  <c r="P20" i="2"/>
  <c r="Q20" i="2"/>
  <c r="BA20" i="2"/>
  <c r="R20" i="2"/>
  <c r="S20" i="2"/>
  <c r="U20" i="2"/>
  <c r="W20" i="2"/>
  <c r="X20" i="2"/>
  <c r="Y20" i="2"/>
  <c r="Z20" i="2"/>
  <c r="AA20" i="2"/>
  <c r="AB20" i="2"/>
  <c r="AC20" i="2"/>
  <c r="AD20" i="2"/>
  <c r="AE20" i="2"/>
  <c r="AF20" i="2"/>
  <c r="AG20" i="2"/>
  <c r="AH20" i="2"/>
  <c r="AI20" i="2"/>
  <c r="AJ20" i="2"/>
  <c r="AK20" i="2"/>
  <c r="AL20" i="2"/>
  <c r="AM20" i="2"/>
  <c r="AO20" i="2"/>
  <c r="AP20" i="2"/>
  <c r="AQ20" i="2"/>
  <c r="AR20" i="2"/>
  <c r="AS20" i="2"/>
  <c r="AT20" i="2"/>
  <c r="AU20" i="2"/>
  <c r="AV20" i="2"/>
  <c r="AW20" i="2"/>
  <c r="AX20" i="2"/>
  <c r="E21" i="2"/>
  <c r="H21" i="2"/>
  <c r="I21" i="2"/>
  <c r="T21" i="2"/>
  <c r="M21" i="2"/>
  <c r="N21" i="2"/>
  <c r="O21" i="2"/>
  <c r="P21" i="2"/>
  <c r="Q21" i="2"/>
  <c r="BA21" i="2"/>
  <c r="R21" i="2"/>
  <c r="S21" i="2"/>
  <c r="U21" i="2"/>
  <c r="W21" i="2"/>
  <c r="X21" i="2"/>
  <c r="Y21" i="2"/>
  <c r="Z21" i="2"/>
  <c r="AA21" i="2"/>
  <c r="AB21" i="2"/>
  <c r="AC21" i="2"/>
  <c r="AD21" i="2"/>
  <c r="AE21" i="2"/>
  <c r="AF21" i="2"/>
  <c r="AG21" i="2"/>
  <c r="AH21" i="2"/>
  <c r="AI21" i="2"/>
  <c r="AJ21" i="2"/>
  <c r="AK21" i="2"/>
  <c r="AL21" i="2"/>
  <c r="AM21" i="2"/>
  <c r="AB22" i="2"/>
  <c r="AB23" i="2"/>
  <c r="AB24" i="2"/>
  <c r="AB25" i="2"/>
  <c r="AB26" i="2"/>
  <c r="AB29" i="2"/>
  <c r="AF22" i="2"/>
  <c r="AF23" i="2"/>
  <c r="AF24" i="2"/>
  <c r="AF25" i="2"/>
  <c r="AF26" i="2"/>
  <c r="AF29" i="2"/>
  <c r="AJ22" i="2"/>
  <c r="AJ23" i="2"/>
  <c r="AJ24" i="2"/>
  <c r="AJ25" i="2"/>
  <c r="AJ26" i="2"/>
  <c r="AJ29" i="2"/>
  <c r="AO21" i="2"/>
  <c r="AP21" i="2"/>
  <c r="AQ21" i="2"/>
  <c r="AR21" i="2"/>
  <c r="AS21" i="2"/>
  <c r="AT21" i="2"/>
  <c r="AU21" i="2"/>
  <c r="AV21" i="2"/>
  <c r="AW21" i="2"/>
  <c r="AX21" i="2"/>
  <c r="E22" i="2"/>
  <c r="H22" i="2"/>
  <c r="I22" i="2"/>
  <c r="T22" i="2"/>
  <c r="M22" i="2"/>
  <c r="N22" i="2"/>
  <c r="O22" i="2"/>
  <c r="P22" i="2"/>
  <c r="Q22" i="2"/>
  <c r="BA22" i="2"/>
  <c r="R22" i="2"/>
  <c r="S22" i="2"/>
  <c r="U22" i="2"/>
  <c r="W22" i="2"/>
  <c r="X22" i="2"/>
  <c r="Y22" i="2"/>
  <c r="Z22" i="2"/>
  <c r="AA22" i="2"/>
  <c r="AC22" i="2"/>
  <c r="AD22" i="2"/>
  <c r="AE22" i="2"/>
  <c r="AG22" i="2"/>
  <c r="AH22" i="2"/>
  <c r="AI22" i="2"/>
  <c r="AK22" i="2"/>
  <c r="AL22" i="2"/>
  <c r="AM22" i="2"/>
  <c r="AO22" i="2"/>
  <c r="AP22" i="2"/>
  <c r="AQ22" i="2"/>
  <c r="AR22" i="2"/>
  <c r="AS22" i="2"/>
  <c r="AT22" i="2"/>
  <c r="AU22" i="2"/>
  <c r="AV22" i="2"/>
  <c r="AW22" i="2"/>
  <c r="AX22" i="2"/>
  <c r="AS23" i="2"/>
  <c r="AS24" i="2"/>
  <c r="AS25" i="2"/>
  <c r="AS26" i="2"/>
  <c r="AS29" i="2"/>
  <c r="AW23" i="2"/>
  <c r="AW24" i="2"/>
  <c r="AW25" i="2"/>
  <c r="AW26" i="2"/>
  <c r="AW29" i="2"/>
  <c r="E23" i="2"/>
  <c r="H23" i="2"/>
  <c r="I23" i="2"/>
  <c r="T23" i="2"/>
  <c r="M23" i="2"/>
  <c r="N23" i="2"/>
  <c r="O23" i="2"/>
  <c r="P23" i="2"/>
  <c r="Q23" i="2"/>
  <c r="BA23" i="2"/>
  <c r="R23" i="2"/>
  <c r="S23" i="2"/>
  <c r="U23" i="2"/>
  <c r="W23" i="2"/>
  <c r="X23" i="2"/>
  <c r="Y23" i="2"/>
  <c r="Z23" i="2"/>
  <c r="AA23" i="2"/>
  <c r="AC23" i="2"/>
  <c r="AD23" i="2"/>
  <c r="AE23" i="2"/>
  <c r="AG23" i="2"/>
  <c r="AH23" i="2"/>
  <c r="AI23" i="2"/>
  <c r="AK23" i="2"/>
  <c r="AL23" i="2"/>
  <c r="AM23" i="2"/>
  <c r="AO23" i="2"/>
  <c r="AP23" i="2"/>
  <c r="AQ23" i="2"/>
  <c r="AR23" i="2"/>
  <c r="AT23" i="2"/>
  <c r="AU23" i="2"/>
  <c r="AV23" i="2"/>
  <c r="AX23" i="2"/>
  <c r="E24" i="2"/>
  <c r="H24" i="2"/>
  <c r="I24" i="2"/>
  <c r="T24" i="2"/>
  <c r="M24" i="2"/>
  <c r="N24" i="2"/>
  <c r="O24" i="2"/>
  <c r="P24" i="2"/>
  <c r="Q24" i="2"/>
  <c r="BA24" i="2"/>
  <c r="R24" i="2"/>
  <c r="S24" i="2"/>
  <c r="U24" i="2"/>
  <c r="W24" i="2"/>
  <c r="X24" i="2"/>
  <c r="Y24" i="2"/>
  <c r="Z24" i="2"/>
  <c r="AA24" i="2"/>
  <c r="AC24" i="2"/>
  <c r="AD24" i="2"/>
  <c r="AE24" i="2"/>
  <c r="AG24" i="2"/>
  <c r="AH24" i="2"/>
  <c r="AI24" i="2"/>
  <c r="AK24" i="2"/>
  <c r="AL24" i="2"/>
  <c r="AM24" i="2"/>
  <c r="AO24" i="2"/>
  <c r="AP24" i="2"/>
  <c r="AQ24" i="2"/>
  <c r="AR24" i="2"/>
  <c r="AT24" i="2"/>
  <c r="AU24" i="2"/>
  <c r="AV24" i="2"/>
  <c r="AX24" i="2"/>
  <c r="E25" i="2"/>
  <c r="H25" i="2"/>
  <c r="I25" i="2"/>
  <c r="I26" i="2"/>
  <c r="F34" i="2"/>
  <c r="M25" i="2"/>
  <c r="N25" i="2"/>
  <c r="O25" i="2"/>
  <c r="P25" i="2"/>
  <c r="Q25" i="2"/>
  <c r="BA25" i="2"/>
  <c r="R25" i="2"/>
  <c r="S25" i="2"/>
  <c r="U25" i="2"/>
  <c r="W25" i="2"/>
  <c r="W26" i="2"/>
  <c r="W29" i="2"/>
  <c r="X25" i="2"/>
  <c r="Y25" i="2"/>
  <c r="Z25" i="2"/>
  <c r="AA25" i="2"/>
  <c r="AC25" i="2"/>
  <c r="AD25" i="2"/>
  <c r="AE25" i="2"/>
  <c r="AG25" i="2"/>
  <c r="AH25" i="2"/>
  <c r="AI25" i="2"/>
  <c r="AK25" i="2"/>
  <c r="AL25" i="2"/>
  <c r="AM25" i="2"/>
  <c r="AO25" i="2"/>
  <c r="AP25" i="2"/>
  <c r="AQ25" i="2"/>
  <c r="AR25" i="2"/>
  <c r="AT25" i="2"/>
  <c r="AU25" i="2"/>
  <c r="AV25" i="2"/>
  <c r="AX25" i="2"/>
  <c r="E26" i="2"/>
  <c r="H26" i="2"/>
  <c r="T26" i="2"/>
  <c r="M26" i="2"/>
  <c r="N26" i="2"/>
  <c r="O26" i="2"/>
  <c r="P26" i="2"/>
  <c r="Q26" i="2"/>
  <c r="BA26" i="2"/>
  <c r="R26" i="2"/>
  <c r="S26" i="2"/>
  <c r="U26" i="2"/>
  <c r="X26" i="2"/>
  <c r="Y26" i="2"/>
  <c r="Z26" i="2"/>
  <c r="AA26" i="2"/>
  <c r="AC26" i="2"/>
  <c r="AD26" i="2"/>
  <c r="AE26" i="2"/>
  <c r="AG26" i="2"/>
  <c r="AH26" i="2"/>
  <c r="AI26" i="2"/>
  <c r="AK26" i="2"/>
  <c r="AL26" i="2"/>
  <c r="AM26" i="2"/>
  <c r="AO26" i="2"/>
  <c r="AP26" i="2"/>
  <c r="AQ26" i="2"/>
  <c r="AR26" i="2"/>
  <c r="AT26" i="2"/>
  <c r="AU26" i="2"/>
  <c r="AV26" i="2"/>
  <c r="AX26" i="2"/>
  <c r="F27" i="2"/>
  <c r="G27" i="2"/>
  <c r="J27" i="2"/>
  <c r="K27" i="2"/>
  <c r="Z29" i="2"/>
  <c r="X29" i="2"/>
  <c r="Y29" i="2"/>
  <c r="AA29" i="2"/>
  <c r="AC29" i="2"/>
  <c r="AD29" i="2"/>
  <c r="AE29" i="2"/>
  <c r="AG29" i="2"/>
  <c r="AH29" i="2"/>
  <c r="AI29" i="2"/>
  <c r="AK29" i="2"/>
  <c r="AL29" i="2"/>
  <c r="AM29" i="2"/>
  <c r="W32" i="2"/>
  <c r="Z30" i="2"/>
  <c r="Z31" i="2"/>
  <c r="AC30" i="2"/>
  <c r="AC31" i="2"/>
  <c r="AD30" i="2"/>
  <c r="AD31" i="2"/>
  <c r="AK30" i="2"/>
  <c r="AK31" i="2"/>
  <c r="AL30" i="2"/>
  <c r="AL31" i="2"/>
  <c r="AP29" i="2"/>
  <c r="AQ29" i="2"/>
  <c r="AQ31" i="2"/>
  <c r="AR29" i="2"/>
  <c r="AT29" i="2"/>
  <c r="AT30" i="2"/>
  <c r="AT31" i="2"/>
  <c r="AU29" i="2"/>
  <c r="AV29" i="2"/>
  <c r="M32" i="2"/>
  <c r="N32" i="2"/>
  <c r="M33" i="2"/>
  <c r="E34" i="2"/>
  <c r="M34" i="2"/>
  <c r="M35" i="2"/>
  <c r="M36" i="2"/>
  <c r="M37" i="2"/>
  <c r="E39" i="2"/>
  <c r="F42" i="2"/>
  <c r="E43" i="2"/>
  <c r="F43" i="2"/>
  <c r="F44" i="2"/>
  <c r="E45" i="2"/>
  <c r="F45" i="2"/>
  <c r="F46" i="2"/>
  <c r="E47" i="2"/>
  <c r="F47" i="2"/>
  <c r="F49" i="2"/>
  <c r="F50" i="2"/>
  <c r="F51" i="2"/>
  <c r="F53" i="2"/>
  <c r="J58" i="2"/>
  <c r="F54" i="2"/>
  <c r="J59" i="2"/>
  <c r="J60" i="2"/>
  <c r="J61" i="2"/>
  <c r="J62" i="2"/>
  <c r="J63" i="2"/>
  <c r="J64" i="2"/>
  <c r="J65" i="2"/>
  <c r="J66" i="2"/>
  <c r="J67" i="2"/>
  <c r="J68" i="2"/>
  <c r="F58" i="2"/>
  <c r="F59" i="2"/>
  <c r="F60" i="2"/>
  <c r="F61" i="2"/>
  <c r="F62" i="2"/>
  <c r="F63" i="2"/>
  <c r="F64" i="2"/>
  <c r="F65" i="2"/>
  <c r="F66" i="2"/>
  <c r="F67" i="2"/>
  <c r="F68" i="2"/>
  <c r="N58" i="2"/>
  <c r="N59" i="2"/>
  <c r="N60" i="2"/>
  <c r="N61" i="2"/>
  <c r="N62" i="2"/>
  <c r="N63" i="2"/>
  <c r="N64" i="2"/>
  <c r="N65" i="2"/>
  <c r="N66" i="2"/>
  <c r="N67" i="2"/>
  <c r="N68" i="2"/>
  <c r="D2" i="1"/>
  <c r="H2" i="1"/>
  <c r="I2" i="1"/>
  <c r="L2" i="1"/>
  <c r="T2" i="1"/>
  <c r="M2" i="1"/>
  <c r="N2" i="1"/>
  <c r="O2" i="1"/>
  <c r="P2" i="1"/>
  <c r="Q2" i="1"/>
  <c r="BA2" i="1"/>
  <c r="AZ2" i="1"/>
  <c r="R2" i="1"/>
  <c r="S2" i="1"/>
  <c r="U2" i="1"/>
  <c r="W2" i="1"/>
  <c r="X2" i="1"/>
  <c r="Y2" i="1"/>
  <c r="Z2" i="1"/>
  <c r="AA2" i="1"/>
  <c r="AB2" i="1"/>
  <c r="AC2" i="1"/>
  <c r="AD2" i="1"/>
  <c r="AE2" i="1"/>
  <c r="AF2" i="1"/>
  <c r="AG2" i="1"/>
  <c r="AH2" i="1"/>
  <c r="AI2" i="1"/>
  <c r="AJ2" i="1"/>
  <c r="AK2" i="1"/>
  <c r="AL2" i="1"/>
  <c r="AM2" i="1"/>
  <c r="AO2" i="1"/>
  <c r="AP2" i="1"/>
  <c r="AQ2" i="1"/>
  <c r="AR2" i="1"/>
  <c r="AS2" i="1"/>
  <c r="AT2" i="1"/>
  <c r="AU2" i="1"/>
  <c r="AV2" i="1"/>
  <c r="AW2" i="1"/>
  <c r="AX2" i="1"/>
  <c r="D3" i="1"/>
  <c r="H3" i="1"/>
  <c r="I3" i="1"/>
  <c r="L3" i="1"/>
  <c r="T3" i="1"/>
  <c r="M3" i="1"/>
  <c r="N3" i="1"/>
  <c r="O3" i="1"/>
  <c r="P3" i="1"/>
  <c r="Q3" i="1"/>
  <c r="BA3" i="1"/>
  <c r="AZ3" i="1"/>
  <c r="R3" i="1"/>
  <c r="S3" i="1"/>
  <c r="U3" i="1"/>
  <c r="W3" i="1"/>
  <c r="X3" i="1"/>
  <c r="Y3" i="1"/>
  <c r="Z3" i="1"/>
  <c r="AA3" i="1"/>
  <c r="AB3" i="1"/>
  <c r="AC3" i="1"/>
  <c r="AD3" i="1"/>
  <c r="AE3" i="1"/>
  <c r="AF3" i="1"/>
  <c r="AG3" i="1"/>
  <c r="AH3" i="1"/>
  <c r="AI3" i="1"/>
  <c r="AJ3" i="1"/>
  <c r="AK3" i="1"/>
  <c r="AL3" i="1"/>
  <c r="AO3" i="1"/>
  <c r="AP3" i="1"/>
  <c r="AQ3" i="1"/>
  <c r="AR3" i="1"/>
  <c r="AS3" i="1"/>
  <c r="AT3" i="1"/>
  <c r="AU3" i="1"/>
  <c r="AV3" i="1"/>
  <c r="AW3" i="1"/>
  <c r="D4" i="1"/>
  <c r="H4" i="1"/>
  <c r="I4" i="1"/>
  <c r="L4" i="1"/>
  <c r="T4" i="1"/>
  <c r="M4" i="1"/>
  <c r="N4" i="1"/>
  <c r="O4" i="1"/>
  <c r="P4" i="1"/>
  <c r="Q4" i="1"/>
  <c r="BA4" i="1"/>
  <c r="AZ4" i="1"/>
  <c r="R4" i="1"/>
  <c r="S4" i="1"/>
  <c r="U4" i="1"/>
  <c r="W4" i="1"/>
  <c r="X4" i="1"/>
  <c r="Y4" i="1"/>
  <c r="Z4" i="1"/>
  <c r="AA4" i="1"/>
  <c r="AB4" i="1"/>
  <c r="AC4" i="1"/>
  <c r="AD4" i="1"/>
  <c r="AE4" i="1"/>
  <c r="AF4" i="1"/>
  <c r="AG4" i="1"/>
  <c r="AH4" i="1"/>
  <c r="AI4" i="1"/>
  <c r="AJ4" i="1"/>
  <c r="AK4" i="1"/>
  <c r="AL4" i="1"/>
  <c r="AO4" i="1"/>
  <c r="AP4" i="1"/>
  <c r="AQ4" i="1"/>
  <c r="AR4" i="1"/>
  <c r="AS4" i="1"/>
  <c r="AT4" i="1"/>
  <c r="AU4" i="1"/>
  <c r="AV4" i="1"/>
  <c r="AW4" i="1"/>
  <c r="D5" i="1"/>
  <c r="H5" i="1"/>
  <c r="I5" i="1"/>
  <c r="L5" i="1"/>
  <c r="T5" i="1"/>
  <c r="M5" i="1"/>
  <c r="N5" i="1"/>
  <c r="O5" i="1"/>
  <c r="P5" i="1"/>
  <c r="Q5" i="1"/>
  <c r="BA5" i="1"/>
  <c r="AZ5" i="1"/>
  <c r="S5" i="1"/>
  <c r="U5" i="1"/>
  <c r="W5" i="1"/>
  <c r="X5" i="1"/>
  <c r="Y5" i="1"/>
  <c r="Z5" i="1"/>
  <c r="AA5" i="1"/>
  <c r="AB5" i="1"/>
  <c r="AC5" i="1"/>
  <c r="AD5" i="1"/>
  <c r="AE5" i="1"/>
  <c r="AF5" i="1"/>
  <c r="AG5" i="1"/>
  <c r="AH5" i="1"/>
  <c r="AI5" i="1"/>
  <c r="AJ5" i="1"/>
  <c r="AK5" i="1"/>
  <c r="AL5" i="1"/>
  <c r="AO5" i="1"/>
  <c r="AP5" i="1"/>
  <c r="AQ5" i="1"/>
  <c r="AR5" i="1"/>
  <c r="AS5" i="1"/>
  <c r="AT5" i="1"/>
  <c r="AU5" i="1"/>
  <c r="AV5" i="1"/>
  <c r="AW5" i="1"/>
  <c r="D6" i="1"/>
  <c r="H6" i="1"/>
  <c r="I6" i="1"/>
  <c r="L6" i="1"/>
  <c r="M6" i="1"/>
  <c r="N6" i="1"/>
  <c r="O6" i="1"/>
  <c r="P6" i="1"/>
  <c r="Q6" i="1"/>
  <c r="BA6" i="1"/>
  <c r="AZ6" i="1"/>
  <c r="R6" i="1"/>
  <c r="U6" i="1"/>
  <c r="W6" i="1"/>
  <c r="X6" i="1"/>
  <c r="Y6" i="1"/>
  <c r="Z6" i="1"/>
  <c r="AA6" i="1"/>
  <c r="AB6" i="1"/>
  <c r="AC6" i="1"/>
  <c r="AD6" i="1"/>
  <c r="AE6" i="1"/>
  <c r="AF6" i="1"/>
  <c r="AG6" i="1"/>
  <c r="AH6" i="1"/>
  <c r="AI6" i="1"/>
  <c r="AJ6" i="1"/>
  <c r="AK6" i="1"/>
  <c r="AL6" i="1"/>
  <c r="AO6" i="1"/>
  <c r="AP6" i="1"/>
  <c r="AQ6" i="1"/>
  <c r="AR6" i="1"/>
  <c r="AS6" i="1"/>
  <c r="AT6" i="1"/>
  <c r="AU6" i="1"/>
  <c r="AV6" i="1"/>
  <c r="AW6" i="1"/>
  <c r="D7" i="1"/>
  <c r="H7" i="1"/>
  <c r="I7" i="1"/>
  <c r="L7" i="1"/>
  <c r="T7" i="1"/>
  <c r="M7" i="1"/>
  <c r="N7" i="1"/>
  <c r="O7" i="1"/>
  <c r="P7" i="1"/>
  <c r="Q7" i="1"/>
  <c r="BA7" i="1"/>
  <c r="AZ7" i="1"/>
  <c r="S7" i="1"/>
  <c r="U7" i="1"/>
  <c r="W7" i="1"/>
  <c r="X7" i="1"/>
  <c r="Y7" i="1"/>
  <c r="Z7" i="1"/>
  <c r="AA7" i="1"/>
  <c r="AB7" i="1"/>
  <c r="AC7" i="1"/>
  <c r="AD7" i="1"/>
  <c r="AE7" i="1"/>
  <c r="AF7" i="1"/>
  <c r="AG7" i="1"/>
  <c r="AH7" i="1"/>
  <c r="AI7" i="1"/>
  <c r="AJ7" i="1"/>
  <c r="AK7" i="1"/>
  <c r="AL7" i="1"/>
  <c r="AO7" i="1"/>
  <c r="AP7" i="1"/>
  <c r="AQ7" i="1"/>
  <c r="AR7" i="1"/>
  <c r="AS7" i="1"/>
  <c r="AT7" i="1"/>
  <c r="AU7" i="1"/>
  <c r="AV7" i="1"/>
  <c r="AW7" i="1"/>
  <c r="D8" i="1"/>
  <c r="H8" i="1"/>
  <c r="I8" i="1"/>
  <c r="L8" i="1"/>
  <c r="M8" i="1"/>
  <c r="N8" i="1"/>
  <c r="O8" i="1"/>
  <c r="P8" i="1"/>
  <c r="Q8" i="1"/>
  <c r="BA8" i="1"/>
  <c r="AZ8" i="1"/>
  <c r="R8" i="1"/>
  <c r="U8" i="1"/>
  <c r="W8" i="1"/>
  <c r="X8" i="1"/>
  <c r="Y8" i="1"/>
  <c r="Z8" i="1"/>
  <c r="AA8" i="1"/>
  <c r="AB8" i="1"/>
  <c r="AC8" i="1"/>
  <c r="AD8" i="1"/>
  <c r="AE8" i="1"/>
  <c r="AF8" i="1"/>
  <c r="AG8" i="1"/>
  <c r="AH8" i="1"/>
  <c r="AI8" i="1"/>
  <c r="AJ8" i="1"/>
  <c r="AK8" i="1"/>
  <c r="AL8" i="1"/>
  <c r="AO8" i="1"/>
  <c r="AP8" i="1"/>
  <c r="AQ8" i="1"/>
  <c r="AR8" i="1"/>
  <c r="AS8" i="1"/>
  <c r="AT8" i="1"/>
  <c r="AU8" i="1"/>
  <c r="AV8" i="1"/>
  <c r="AW8" i="1"/>
  <c r="D9" i="1"/>
  <c r="H9" i="1"/>
  <c r="I9" i="1"/>
  <c r="L9" i="1"/>
  <c r="T9" i="1"/>
  <c r="M9" i="1"/>
  <c r="N9" i="1"/>
  <c r="O9" i="1"/>
  <c r="P9" i="1"/>
  <c r="Q9" i="1"/>
  <c r="BA9" i="1"/>
  <c r="AZ9" i="1"/>
  <c r="S9" i="1"/>
  <c r="U9" i="1"/>
  <c r="W9" i="1"/>
  <c r="X9" i="1"/>
  <c r="Y9" i="1"/>
  <c r="Z9" i="1"/>
  <c r="AA9" i="1"/>
  <c r="AB9" i="1"/>
  <c r="AC9" i="1"/>
  <c r="AD9" i="1"/>
  <c r="AE9" i="1"/>
  <c r="AF9" i="1"/>
  <c r="AG9" i="1"/>
  <c r="AH9" i="1"/>
  <c r="AI9" i="1"/>
  <c r="AJ9" i="1"/>
  <c r="AK9" i="1"/>
  <c r="AL9" i="1"/>
  <c r="AO9" i="1"/>
  <c r="AP9" i="1"/>
  <c r="AQ9" i="1"/>
  <c r="AR9" i="1"/>
  <c r="AS9" i="1"/>
  <c r="AT9" i="1"/>
  <c r="AU9" i="1"/>
  <c r="AV9" i="1"/>
  <c r="AW9" i="1"/>
  <c r="D10" i="1"/>
  <c r="H10" i="1"/>
  <c r="I10" i="1"/>
  <c r="L10" i="1"/>
  <c r="M10" i="1"/>
  <c r="N10" i="1"/>
  <c r="O10" i="1"/>
  <c r="P10" i="1"/>
  <c r="Q10" i="1"/>
  <c r="BA10" i="1"/>
  <c r="AZ10" i="1"/>
  <c r="S10" i="1"/>
  <c r="U10" i="1"/>
  <c r="W10" i="1"/>
  <c r="X10" i="1"/>
  <c r="Y10" i="1"/>
  <c r="Z10" i="1"/>
  <c r="AA10" i="1"/>
  <c r="AB10" i="1"/>
  <c r="AC10" i="1"/>
  <c r="AD10" i="1"/>
  <c r="AE10" i="1"/>
  <c r="AF10" i="1"/>
  <c r="AG10" i="1"/>
  <c r="AH10" i="1"/>
  <c r="AI10" i="1"/>
  <c r="AJ10" i="1"/>
  <c r="AK10" i="1"/>
  <c r="AL10" i="1"/>
  <c r="AM10" i="1"/>
  <c r="AO10" i="1"/>
  <c r="AP10" i="1"/>
  <c r="AQ10" i="1"/>
  <c r="AR10" i="1"/>
  <c r="AS10" i="1"/>
  <c r="AT10" i="1"/>
  <c r="AU10" i="1"/>
  <c r="AV10" i="1"/>
  <c r="AW10" i="1"/>
  <c r="D11" i="1"/>
  <c r="H11" i="1"/>
  <c r="I11" i="1"/>
  <c r="L11" i="1"/>
  <c r="M11" i="1"/>
  <c r="N11" i="1"/>
  <c r="O11" i="1"/>
  <c r="P11" i="1"/>
  <c r="Q11" i="1"/>
  <c r="BA11" i="1"/>
  <c r="AZ11" i="1"/>
  <c r="S11" i="1"/>
  <c r="T11" i="1"/>
  <c r="U11" i="1"/>
  <c r="W11" i="1"/>
  <c r="X11" i="1"/>
  <c r="Y11" i="1"/>
  <c r="Z11" i="1"/>
  <c r="AA11" i="1"/>
  <c r="AB11" i="1"/>
  <c r="AC11" i="1"/>
  <c r="AD11" i="1"/>
  <c r="AE11" i="1"/>
  <c r="AF11" i="1"/>
  <c r="AG11" i="1"/>
  <c r="AH11" i="1"/>
  <c r="AI11" i="1"/>
  <c r="AJ11" i="1"/>
  <c r="AK11" i="1"/>
  <c r="AL11" i="1"/>
  <c r="AO11" i="1"/>
  <c r="AP11" i="1"/>
  <c r="AQ11" i="1"/>
  <c r="AR11" i="1"/>
  <c r="AS11" i="1"/>
  <c r="AT11" i="1"/>
  <c r="AU11" i="1"/>
  <c r="AV11" i="1"/>
  <c r="AW11" i="1"/>
  <c r="AX11" i="1"/>
  <c r="D12" i="1"/>
  <c r="H12" i="1"/>
  <c r="I12" i="1"/>
  <c r="L12" i="1"/>
  <c r="M12" i="1"/>
  <c r="N12" i="1"/>
  <c r="O12" i="1"/>
  <c r="P12" i="1"/>
  <c r="Q12" i="1"/>
  <c r="BA12" i="1"/>
  <c r="AZ12" i="1"/>
  <c r="R12" i="1"/>
  <c r="S12" i="1"/>
  <c r="U12" i="1"/>
  <c r="W12" i="1"/>
  <c r="X12" i="1"/>
  <c r="Y12" i="1"/>
  <c r="Z12" i="1"/>
  <c r="AA12" i="1"/>
  <c r="AB12" i="1"/>
  <c r="AC12" i="1"/>
  <c r="AD12" i="1"/>
  <c r="AE12" i="1"/>
  <c r="AF12" i="1"/>
  <c r="AG12" i="1"/>
  <c r="AH12" i="1"/>
  <c r="AI12" i="1"/>
  <c r="AJ12" i="1"/>
  <c r="AK12" i="1"/>
  <c r="AL12" i="1"/>
  <c r="AM12" i="1"/>
  <c r="AO12" i="1"/>
  <c r="AP12" i="1"/>
  <c r="AQ12" i="1"/>
  <c r="AR12" i="1"/>
  <c r="AS12" i="1"/>
  <c r="AT12" i="1"/>
  <c r="AU12" i="1"/>
  <c r="AV12" i="1"/>
  <c r="AW12" i="1"/>
  <c r="D13" i="1"/>
  <c r="H13" i="1"/>
  <c r="I13" i="1"/>
  <c r="L13" i="1"/>
  <c r="T13" i="1"/>
  <c r="M13" i="1"/>
  <c r="N13" i="1"/>
  <c r="O13" i="1"/>
  <c r="P13" i="1"/>
  <c r="Q13" i="1"/>
  <c r="BA13" i="1"/>
  <c r="AZ13" i="1"/>
  <c r="R13" i="1"/>
  <c r="S13" i="1"/>
  <c r="U13" i="1"/>
  <c r="W13" i="1"/>
  <c r="X13" i="1"/>
  <c r="Y13" i="1"/>
  <c r="Z13" i="1"/>
  <c r="AA13" i="1"/>
  <c r="AB13" i="1"/>
  <c r="AC13" i="1"/>
  <c r="AD13" i="1"/>
  <c r="AE13" i="1"/>
  <c r="AF13" i="1"/>
  <c r="AG13" i="1"/>
  <c r="AH13" i="1"/>
  <c r="AI13" i="1"/>
  <c r="AJ13" i="1"/>
  <c r="AK13" i="1"/>
  <c r="AL13" i="1"/>
  <c r="AM13" i="1"/>
  <c r="AO13" i="1"/>
  <c r="AP13" i="1"/>
  <c r="AQ13" i="1"/>
  <c r="AR13" i="1"/>
  <c r="AS13" i="1"/>
  <c r="AT13" i="1"/>
  <c r="AU13" i="1"/>
  <c r="AV13" i="1"/>
  <c r="AW13" i="1"/>
  <c r="AX13" i="1"/>
  <c r="D14" i="1"/>
  <c r="H14" i="1"/>
  <c r="I14" i="1"/>
  <c r="L14" i="1"/>
  <c r="T14" i="1"/>
  <c r="M14" i="1"/>
  <c r="N14" i="1"/>
  <c r="O14" i="1"/>
  <c r="P14" i="1"/>
  <c r="Q14" i="1"/>
  <c r="BA14" i="1"/>
  <c r="AZ14" i="1"/>
  <c r="R14" i="1"/>
  <c r="S14" i="1"/>
  <c r="U14" i="1"/>
  <c r="W14" i="1"/>
  <c r="X14" i="1"/>
  <c r="Y14" i="1"/>
  <c r="Z14" i="1"/>
  <c r="AA14" i="1"/>
  <c r="AB14" i="1"/>
  <c r="AC14" i="1"/>
  <c r="AD14" i="1"/>
  <c r="AE14" i="1"/>
  <c r="AF14" i="1"/>
  <c r="AG14" i="1"/>
  <c r="AH14" i="1"/>
  <c r="AI14" i="1"/>
  <c r="AJ14" i="1"/>
  <c r="AK14" i="1"/>
  <c r="AL14" i="1"/>
  <c r="AM14" i="1"/>
  <c r="AO14" i="1"/>
  <c r="AP14" i="1"/>
  <c r="AQ14" i="1"/>
  <c r="AR14" i="1"/>
  <c r="AS14" i="1"/>
  <c r="AT14" i="1"/>
  <c r="AU14" i="1"/>
  <c r="AV14" i="1"/>
  <c r="AW14" i="1"/>
  <c r="AX14" i="1"/>
  <c r="D15" i="1"/>
  <c r="H15" i="1"/>
  <c r="I15" i="1"/>
  <c r="L15" i="1"/>
  <c r="T15" i="1"/>
  <c r="M15" i="1"/>
  <c r="N15" i="1"/>
  <c r="O15" i="1"/>
  <c r="P15" i="1"/>
  <c r="Q15" i="1"/>
  <c r="BA15" i="1"/>
  <c r="AZ15" i="1"/>
  <c r="R15" i="1"/>
  <c r="S15" i="1"/>
  <c r="U15" i="1"/>
  <c r="W15" i="1"/>
  <c r="X15" i="1"/>
  <c r="Y15" i="1"/>
  <c r="Z15" i="1"/>
  <c r="AA15" i="1"/>
  <c r="AB15" i="1"/>
  <c r="AC15" i="1"/>
  <c r="AD15" i="1"/>
  <c r="AE15" i="1"/>
  <c r="AF15" i="1"/>
  <c r="AG15" i="1"/>
  <c r="AH15" i="1"/>
  <c r="AI15" i="1"/>
  <c r="AJ15" i="1"/>
  <c r="AK15" i="1"/>
  <c r="AL15" i="1"/>
  <c r="AM15" i="1"/>
  <c r="AO15" i="1"/>
  <c r="AP15" i="1"/>
  <c r="AQ15" i="1"/>
  <c r="AR15" i="1"/>
  <c r="AS15" i="1"/>
  <c r="AT15" i="1"/>
  <c r="AU15" i="1"/>
  <c r="AV15" i="1"/>
  <c r="AW15" i="1"/>
  <c r="AX15" i="1"/>
  <c r="D16" i="1"/>
  <c r="H16" i="1"/>
  <c r="I16" i="1"/>
  <c r="L16" i="1"/>
  <c r="T16" i="1"/>
  <c r="M16" i="1"/>
  <c r="N16" i="1"/>
  <c r="O16" i="1"/>
  <c r="P16" i="1"/>
  <c r="Q16" i="1"/>
  <c r="BA16" i="1"/>
  <c r="AZ16" i="1"/>
  <c r="R16" i="1"/>
  <c r="S16" i="1"/>
  <c r="U16" i="1"/>
  <c r="W16" i="1"/>
  <c r="X16" i="1"/>
  <c r="Y16" i="1"/>
  <c r="Z16" i="1"/>
  <c r="AA16" i="1"/>
  <c r="AB16" i="1"/>
  <c r="AC16" i="1"/>
  <c r="AD16" i="1"/>
  <c r="AE16" i="1"/>
  <c r="AF16" i="1"/>
  <c r="AG16" i="1"/>
  <c r="AH16" i="1"/>
  <c r="AI16" i="1"/>
  <c r="AJ16" i="1"/>
  <c r="AK16" i="1"/>
  <c r="AL16" i="1"/>
  <c r="AM16" i="1"/>
  <c r="AO16" i="1"/>
  <c r="AP16" i="1"/>
  <c r="AQ16" i="1"/>
  <c r="AR16" i="1"/>
  <c r="AS16" i="1"/>
  <c r="AT16" i="1"/>
  <c r="AU16" i="1"/>
  <c r="AV16" i="1"/>
  <c r="AW16" i="1"/>
  <c r="AX16" i="1"/>
  <c r="D17" i="1"/>
  <c r="H17" i="1"/>
  <c r="I17" i="1"/>
  <c r="L17" i="1"/>
  <c r="T17" i="1"/>
  <c r="M17" i="1"/>
  <c r="N17" i="1"/>
  <c r="O17" i="1"/>
  <c r="P17" i="1"/>
  <c r="Q17" i="1"/>
  <c r="BA17" i="1"/>
  <c r="AZ17" i="1"/>
  <c r="R17" i="1"/>
  <c r="S17" i="1"/>
  <c r="U17" i="1"/>
  <c r="W17" i="1"/>
  <c r="X17" i="1"/>
  <c r="Y17" i="1"/>
  <c r="Z17" i="1"/>
  <c r="AA17" i="1"/>
  <c r="AB17" i="1"/>
  <c r="AC17" i="1"/>
  <c r="AD17" i="1"/>
  <c r="AE17" i="1"/>
  <c r="AF17" i="1"/>
  <c r="AG17" i="1"/>
  <c r="AH17" i="1"/>
  <c r="AI17" i="1"/>
  <c r="AJ17" i="1"/>
  <c r="AK17" i="1"/>
  <c r="AL17" i="1"/>
  <c r="AM17" i="1"/>
  <c r="AO17" i="1"/>
  <c r="AP17" i="1"/>
  <c r="AQ17" i="1"/>
  <c r="AR17" i="1"/>
  <c r="AS17" i="1"/>
  <c r="AT17" i="1"/>
  <c r="AU17" i="1"/>
  <c r="AV17" i="1"/>
  <c r="AW17" i="1"/>
  <c r="AX17" i="1"/>
  <c r="D18" i="1"/>
  <c r="H18" i="1"/>
  <c r="I18" i="1"/>
  <c r="L18" i="1"/>
  <c r="T18" i="1"/>
  <c r="M18" i="1"/>
  <c r="N18" i="1"/>
  <c r="O18" i="1"/>
  <c r="P18" i="1"/>
  <c r="Q18" i="1"/>
  <c r="BA18" i="1"/>
  <c r="AZ18" i="1"/>
  <c r="R18" i="1"/>
  <c r="S18" i="1"/>
  <c r="U18" i="1"/>
  <c r="W18" i="1"/>
  <c r="X18" i="1"/>
  <c r="Y18" i="1"/>
  <c r="Z18" i="1"/>
  <c r="AA18" i="1"/>
  <c r="AB18" i="1"/>
  <c r="AC18" i="1"/>
  <c r="AD18" i="1"/>
  <c r="AE18" i="1"/>
  <c r="AF18" i="1"/>
  <c r="AG18" i="1"/>
  <c r="AH18" i="1"/>
  <c r="AI18" i="1"/>
  <c r="AJ18" i="1"/>
  <c r="AK18" i="1"/>
  <c r="AL18" i="1"/>
  <c r="AM18" i="1"/>
  <c r="AO18" i="1"/>
  <c r="AP18" i="1"/>
  <c r="AQ18" i="1"/>
  <c r="AR18" i="1"/>
  <c r="AS18" i="1"/>
  <c r="AT18" i="1"/>
  <c r="AU18" i="1"/>
  <c r="AV18" i="1"/>
  <c r="AW18" i="1"/>
  <c r="AX18" i="1"/>
  <c r="D19" i="1"/>
  <c r="H19" i="1"/>
  <c r="I19" i="1"/>
  <c r="L19" i="1"/>
  <c r="T19" i="1"/>
  <c r="M19" i="1"/>
  <c r="N19" i="1"/>
  <c r="O19" i="1"/>
  <c r="P19" i="1"/>
  <c r="Q19" i="1"/>
  <c r="BA19" i="1"/>
  <c r="AZ19" i="1"/>
  <c r="R19" i="1"/>
  <c r="S19" i="1"/>
  <c r="U19" i="1"/>
  <c r="W19" i="1"/>
  <c r="X19" i="1"/>
  <c r="Y19" i="1"/>
  <c r="Z19" i="1"/>
  <c r="AA19" i="1"/>
  <c r="AB19" i="1"/>
  <c r="AC19" i="1"/>
  <c r="AD19" i="1"/>
  <c r="AE19" i="1"/>
  <c r="AF19" i="1"/>
  <c r="AG19" i="1"/>
  <c r="AH19" i="1"/>
  <c r="AI19" i="1"/>
  <c r="AJ19" i="1"/>
  <c r="AK19" i="1"/>
  <c r="AL19" i="1"/>
  <c r="AM19" i="1"/>
  <c r="AO19" i="1"/>
  <c r="AP19" i="1"/>
  <c r="AQ19" i="1"/>
  <c r="AR19" i="1"/>
  <c r="AS19" i="1"/>
  <c r="AT19" i="1"/>
  <c r="AU19" i="1"/>
  <c r="AV19" i="1"/>
  <c r="AW19" i="1"/>
  <c r="AX19" i="1"/>
  <c r="D20" i="1"/>
  <c r="H20" i="1"/>
  <c r="I20" i="1"/>
  <c r="L20" i="1"/>
  <c r="T20" i="1"/>
  <c r="M20" i="1"/>
  <c r="N20" i="1"/>
  <c r="O20" i="1"/>
  <c r="P20" i="1"/>
  <c r="Q20" i="1"/>
  <c r="BA20" i="1"/>
  <c r="AZ20" i="1"/>
  <c r="R20" i="1"/>
  <c r="S20" i="1"/>
  <c r="U20" i="1"/>
  <c r="W20" i="1"/>
  <c r="X20" i="1"/>
  <c r="Y20" i="1"/>
  <c r="Z20" i="1"/>
  <c r="AA20" i="1"/>
  <c r="AB20" i="1"/>
  <c r="AC20" i="1"/>
  <c r="AD20" i="1"/>
  <c r="AE20" i="1"/>
  <c r="AF20" i="1"/>
  <c r="AG20" i="1"/>
  <c r="AH20" i="1"/>
  <c r="AI20" i="1"/>
  <c r="AJ20" i="1"/>
  <c r="AK20" i="1"/>
  <c r="AL20" i="1"/>
  <c r="AM20" i="1"/>
  <c r="AO20" i="1"/>
  <c r="AP20" i="1"/>
  <c r="AQ20" i="1"/>
  <c r="AR20" i="1"/>
  <c r="AS20" i="1"/>
  <c r="AT20" i="1"/>
  <c r="AU20" i="1"/>
  <c r="AV20" i="1"/>
  <c r="AW20" i="1"/>
  <c r="AX20" i="1"/>
  <c r="D21" i="1"/>
  <c r="H21" i="1"/>
  <c r="I21" i="1"/>
  <c r="L21" i="1"/>
  <c r="T21" i="1"/>
  <c r="M21" i="1"/>
  <c r="N21" i="1"/>
  <c r="O21" i="1"/>
  <c r="P21" i="1"/>
  <c r="Q21" i="1"/>
  <c r="BA21" i="1"/>
  <c r="AZ21" i="1"/>
  <c r="R21" i="1"/>
  <c r="S21" i="1"/>
  <c r="U21" i="1"/>
  <c r="W21" i="1"/>
  <c r="X21" i="1"/>
  <c r="Y21" i="1"/>
  <c r="Z21" i="1"/>
  <c r="AA21" i="1"/>
  <c r="AB21" i="1"/>
  <c r="AC21" i="1"/>
  <c r="AD21" i="1"/>
  <c r="AE21" i="1"/>
  <c r="AF21" i="1"/>
  <c r="AG21" i="1"/>
  <c r="AH21" i="1"/>
  <c r="AI21" i="1"/>
  <c r="AJ21" i="1"/>
  <c r="AK21" i="1"/>
  <c r="AL21" i="1"/>
  <c r="AM21" i="1"/>
  <c r="AO21" i="1"/>
  <c r="AP21" i="1"/>
  <c r="AQ21" i="1"/>
  <c r="AR21" i="1"/>
  <c r="AS21" i="1"/>
  <c r="AT21" i="1"/>
  <c r="AU21" i="1"/>
  <c r="AV21" i="1"/>
  <c r="AW21" i="1"/>
  <c r="AX21" i="1"/>
  <c r="D22" i="1"/>
  <c r="H22" i="1"/>
  <c r="I22" i="1"/>
  <c r="L22" i="1"/>
  <c r="T22" i="1"/>
  <c r="M22" i="1"/>
  <c r="N22" i="1"/>
  <c r="O22" i="1"/>
  <c r="P22" i="1"/>
  <c r="Q22" i="1"/>
  <c r="BA22" i="1"/>
  <c r="AZ22" i="1"/>
  <c r="R22" i="1"/>
  <c r="S22" i="1"/>
  <c r="U22" i="1"/>
  <c r="W22" i="1"/>
  <c r="X22" i="1"/>
  <c r="Y22" i="1"/>
  <c r="Z22" i="1"/>
  <c r="AA22" i="1"/>
  <c r="AB22" i="1"/>
  <c r="AC22" i="1"/>
  <c r="AD22" i="1"/>
  <c r="AE22" i="1"/>
  <c r="AF22" i="1"/>
  <c r="AG22" i="1"/>
  <c r="AH22" i="1"/>
  <c r="AI22" i="1"/>
  <c r="AJ22" i="1"/>
  <c r="AK22" i="1"/>
  <c r="AL22" i="1"/>
  <c r="AM22" i="1"/>
  <c r="AO22" i="1"/>
  <c r="AP22" i="1"/>
  <c r="AQ22" i="1"/>
  <c r="AR22" i="1"/>
  <c r="AS22" i="1"/>
  <c r="AT22" i="1"/>
  <c r="AU22" i="1"/>
  <c r="AV22" i="1"/>
  <c r="AW22" i="1"/>
  <c r="AX22" i="1"/>
  <c r="D23" i="1"/>
  <c r="H23" i="1"/>
  <c r="I23" i="1"/>
  <c r="L23" i="1"/>
  <c r="T23" i="1"/>
  <c r="M23" i="1"/>
  <c r="N23" i="1"/>
  <c r="O23" i="1"/>
  <c r="P23" i="1"/>
  <c r="Q23" i="1"/>
  <c r="BA23" i="1"/>
  <c r="AZ23" i="1"/>
  <c r="R23" i="1"/>
  <c r="S23" i="1"/>
  <c r="U23" i="1"/>
  <c r="W23" i="1"/>
  <c r="X23" i="1"/>
  <c r="Y23" i="1"/>
  <c r="Z23" i="1"/>
  <c r="AA23" i="1"/>
  <c r="AB23" i="1"/>
  <c r="AC23" i="1"/>
  <c r="AD23" i="1"/>
  <c r="AE23" i="1"/>
  <c r="AF23" i="1"/>
  <c r="AG23" i="1"/>
  <c r="AH23" i="1"/>
  <c r="AI23" i="1"/>
  <c r="AJ23" i="1"/>
  <c r="AK23" i="1"/>
  <c r="AL23" i="1"/>
  <c r="AM23" i="1"/>
  <c r="AB24" i="1"/>
  <c r="AB25" i="1"/>
  <c r="AB26" i="1"/>
  <c r="AB29" i="1"/>
  <c r="AO23" i="1"/>
  <c r="AP23" i="1"/>
  <c r="AQ23" i="1"/>
  <c r="AR23" i="1"/>
  <c r="AS23" i="1"/>
  <c r="AT23" i="1"/>
  <c r="AU23" i="1"/>
  <c r="AV23" i="1"/>
  <c r="AW23" i="1"/>
  <c r="AX23" i="1"/>
  <c r="D24" i="1"/>
  <c r="H24" i="1"/>
  <c r="I24" i="1"/>
  <c r="I25" i="1"/>
  <c r="I26" i="1"/>
  <c r="F33" i="1"/>
  <c r="L24" i="1"/>
  <c r="M24" i="1"/>
  <c r="N24" i="1"/>
  <c r="O24" i="1"/>
  <c r="P24" i="1"/>
  <c r="Q24" i="1"/>
  <c r="BA24" i="1"/>
  <c r="AZ24" i="1"/>
  <c r="R24" i="1"/>
  <c r="S24" i="1"/>
  <c r="U24" i="1"/>
  <c r="W24" i="1"/>
  <c r="X24" i="1"/>
  <c r="Y24" i="1"/>
  <c r="Z24" i="1"/>
  <c r="AA24" i="1"/>
  <c r="AC24" i="1"/>
  <c r="AD24" i="1"/>
  <c r="AE24" i="1"/>
  <c r="AF24" i="1"/>
  <c r="AG24" i="1"/>
  <c r="AH24" i="1"/>
  <c r="AI24" i="1"/>
  <c r="AJ24" i="1"/>
  <c r="AK24" i="1"/>
  <c r="AL24" i="1"/>
  <c r="AM24" i="1"/>
  <c r="AO24" i="1"/>
  <c r="AP24" i="1"/>
  <c r="AQ24" i="1"/>
  <c r="AR24" i="1"/>
  <c r="AS24" i="1"/>
  <c r="AT24" i="1"/>
  <c r="AU24" i="1"/>
  <c r="AV24" i="1"/>
  <c r="AW24" i="1"/>
  <c r="AX24" i="1"/>
  <c r="AQ25" i="1"/>
  <c r="AQ26" i="1"/>
  <c r="AQ29" i="1"/>
  <c r="AU25" i="1"/>
  <c r="AU26" i="1"/>
  <c r="AU29" i="1"/>
  <c r="D25" i="1"/>
  <c r="H25" i="1"/>
  <c r="L25" i="1"/>
  <c r="T25" i="1"/>
  <c r="M25" i="1"/>
  <c r="N25" i="1"/>
  <c r="O25" i="1"/>
  <c r="P25" i="1"/>
  <c r="Q25" i="1"/>
  <c r="BA25" i="1"/>
  <c r="AZ25" i="1"/>
  <c r="R25" i="1"/>
  <c r="S25" i="1"/>
  <c r="U25" i="1"/>
  <c r="W25" i="1"/>
  <c r="X25" i="1"/>
  <c r="Y25" i="1"/>
  <c r="Z25" i="1"/>
  <c r="AA25" i="1"/>
  <c r="AC25" i="1"/>
  <c r="AD25" i="1"/>
  <c r="AE25" i="1"/>
  <c r="AF25" i="1"/>
  <c r="AG25" i="1"/>
  <c r="AH25" i="1"/>
  <c r="AI25" i="1"/>
  <c r="AJ25" i="1"/>
  <c r="AK25" i="1"/>
  <c r="AL25" i="1"/>
  <c r="AM25" i="1"/>
  <c r="AO25" i="1"/>
  <c r="AP25" i="1"/>
  <c r="AR25" i="1"/>
  <c r="AS25" i="1"/>
  <c r="AT25" i="1"/>
  <c r="AV25" i="1"/>
  <c r="AW25" i="1"/>
  <c r="AX25" i="1"/>
  <c r="D26" i="1"/>
  <c r="H26" i="1"/>
  <c r="L26" i="1"/>
  <c r="T26" i="1"/>
  <c r="M26" i="1"/>
  <c r="N26" i="1"/>
  <c r="O26" i="1"/>
  <c r="F43" i="1"/>
  <c r="P26" i="1"/>
  <c r="Q26" i="1"/>
  <c r="BA26" i="1"/>
  <c r="AZ26" i="1"/>
  <c r="S26" i="1"/>
  <c r="U26" i="1"/>
  <c r="W26" i="1"/>
  <c r="X26" i="1"/>
  <c r="Y26" i="1"/>
  <c r="Z26" i="1"/>
  <c r="AA26" i="1"/>
  <c r="AC26" i="1"/>
  <c r="AD26" i="1"/>
  <c r="AE26" i="1"/>
  <c r="AF26" i="1"/>
  <c r="AG26" i="1"/>
  <c r="AH26" i="1"/>
  <c r="AI26" i="1"/>
  <c r="AJ26" i="1"/>
  <c r="AK26" i="1"/>
  <c r="AL26" i="1"/>
  <c r="AO26" i="1"/>
  <c r="AP26" i="1"/>
  <c r="AR26" i="1"/>
  <c r="AS26" i="1"/>
  <c r="AT26" i="1"/>
  <c r="AV26" i="1"/>
  <c r="AW26" i="1"/>
  <c r="F27" i="1"/>
  <c r="G27" i="1"/>
  <c r="J27" i="1"/>
  <c r="K27" i="1"/>
  <c r="F32" i="1"/>
  <c r="F34" i="1"/>
  <c r="W29" i="1"/>
  <c r="Y29" i="1"/>
  <c r="AA29" i="1"/>
  <c r="AC29" i="1"/>
  <c r="AE29" i="1"/>
  <c r="X29" i="1"/>
  <c r="Z29" i="1"/>
  <c r="AD29" i="1"/>
  <c r="AF29" i="1"/>
  <c r="AG29" i="1"/>
  <c r="AH29" i="1"/>
  <c r="AI29" i="1"/>
  <c r="AJ29" i="1"/>
  <c r="AK29" i="1"/>
  <c r="AL29" i="1"/>
  <c r="AM26" i="1"/>
  <c r="AM11" i="1"/>
  <c r="AM9" i="1"/>
  <c r="AM8" i="1"/>
  <c r="AM7" i="1"/>
  <c r="AM6" i="1"/>
  <c r="AM5" i="1"/>
  <c r="AM4" i="1"/>
  <c r="AM3" i="1"/>
  <c r="AM29" i="1"/>
  <c r="W32" i="1"/>
  <c r="AE30" i="1"/>
  <c r="AE31" i="1"/>
  <c r="AG30" i="1"/>
  <c r="AG31" i="1"/>
  <c r="AK30" i="1"/>
  <c r="AK31" i="1"/>
  <c r="AP29" i="1"/>
  <c r="AR29" i="1"/>
  <c r="AT29" i="1"/>
  <c r="AT30" i="1"/>
  <c r="AT31" i="1"/>
  <c r="AV29" i="1"/>
  <c r="AV30" i="1"/>
  <c r="AV31" i="1"/>
  <c r="AQ30" i="1"/>
  <c r="AQ31" i="1"/>
  <c r="E32" i="1"/>
  <c r="M32" i="1"/>
  <c r="N32" i="1"/>
  <c r="M33" i="1"/>
  <c r="M34" i="1"/>
  <c r="M35" i="1"/>
  <c r="M36" i="1"/>
  <c r="E37" i="1"/>
  <c r="F37" i="1"/>
  <c r="M37" i="1"/>
  <c r="F38" i="1"/>
  <c r="F39" i="1"/>
  <c r="E42" i="1"/>
  <c r="F42" i="1"/>
  <c r="E44" i="1"/>
  <c r="F44" i="1"/>
  <c r="F45" i="1"/>
  <c r="E46" i="1"/>
  <c r="F49" i="1"/>
  <c r="F50" i="1"/>
  <c r="F53" i="1"/>
  <c r="F54" i="1"/>
  <c r="F58" i="1"/>
  <c r="J58" i="1"/>
  <c r="F59" i="1"/>
  <c r="J59" i="1"/>
  <c r="F60" i="1"/>
  <c r="J60" i="1"/>
  <c r="F61" i="1"/>
  <c r="J61" i="1"/>
  <c r="F62" i="1"/>
  <c r="J62" i="1"/>
  <c r="F63" i="1"/>
  <c r="J63" i="1"/>
  <c r="F64" i="1"/>
  <c r="J64" i="1"/>
  <c r="F65" i="1"/>
  <c r="J65" i="1"/>
  <c r="F66" i="1"/>
  <c r="J66" i="1"/>
  <c r="F67" i="1"/>
  <c r="J67" i="1"/>
  <c r="F68" i="1"/>
  <c r="J68" i="1"/>
  <c r="N58" i="1"/>
  <c r="N59" i="1"/>
  <c r="N60" i="1"/>
  <c r="M8" i="13"/>
  <c r="N61" i="1"/>
  <c r="N62" i="1"/>
  <c r="N63" i="1"/>
  <c r="N64" i="1"/>
  <c r="N65" i="1"/>
  <c r="N66" i="1"/>
  <c r="N67" i="1"/>
  <c r="N68" i="1"/>
  <c r="B7" i="13"/>
  <c r="AC5" i="13"/>
  <c r="AN5" i="13"/>
  <c r="G8" i="13"/>
  <c r="H8" i="13"/>
  <c r="I8" i="13"/>
  <c r="J8" i="13"/>
  <c r="K8" i="13"/>
  <c r="L8" i="13"/>
  <c r="N8" i="13"/>
  <c r="U8" i="13"/>
  <c r="V8" i="13"/>
  <c r="W8" i="13"/>
  <c r="X8" i="13"/>
  <c r="Z8" i="13"/>
  <c r="AA8" i="13"/>
  <c r="AH8" i="13"/>
  <c r="AI8" i="13"/>
  <c r="AJ8" i="13"/>
  <c r="AK8" i="13"/>
  <c r="AL8" i="13"/>
  <c r="AQ8" i="13"/>
  <c r="P9" i="13"/>
  <c r="X9" i="13"/>
  <c r="AA9" i="13"/>
  <c r="G12" i="13"/>
  <c r="G10" i="13"/>
  <c r="H12" i="13"/>
  <c r="H10" i="13"/>
  <c r="N10" i="13"/>
  <c r="U12" i="13"/>
  <c r="U10" i="13"/>
  <c r="W10" i="13"/>
  <c r="AH9" i="13"/>
  <c r="AI9" i="13"/>
  <c r="AJ9" i="13"/>
  <c r="AK9" i="13"/>
  <c r="AL9" i="13"/>
  <c r="AO9" i="13"/>
  <c r="AQ9" i="13"/>
  <c r="AH10" i="13"/>
  <c r="AI10" i="13"/>
  <c r="AJ10" i="13"/>
  <c r="AK10" i="13"/>
  <c r="AQ10" i="13"/>
  <c r="P11" i="13"/>
  <c r="X11" i="13"/>
  <c r="AA11" i="13"/>
  <c r="M12" i="13"/>
  <c r="N12" i="13"/>
  <c r="W12" i="13"/>
  <c r="Z12" i="13"/>
  <c r="AA12" i="13"/>
  <c r="AH11" i="13"/>
  <c r="AI11" i="13"/>
  <c r="AJ11" i="13"/>
  <c r="AK11" i="13"/>
  <c r="AO11" i="13"/>
  <c r="AQ11" i="13"/>
  <c r="J12" i="13"/>
  <c r="K12" i="13"/>
  <c r="L12" i="13"/>
  <c r="V12" i="13"/>
  <c r="AH12" i="13"/>
  <c r="AI12" i="13"/>
  <c r="AJ12" i="13"/>
  <c r="AK12" i="13"/>
  <c r="AL12" i="13"/>
  <c r="AQ12" i="13"/>
  <c r="P13" i="13"/>
  <c r="X13" i="13"/>
  <c r="AA13" i="13"/>
  <c r="G16" i="13"/>
  <c r="G14" i="13"/>
  <c r="H16" i="13"/>
  <c r="H14" i="13"/>
  <c r="I14" i="13"/>
  <c r="N14" i="13"/>
  <c r="U16" i="13"/>
  <c r="U14" i="13"/>
  <c r="W14" i="13"/>
  <c r="AH13" i="13"/>
  <c r="AI13" i="13"/>
  <c r="AJ13" i="13"/>
  <c r="AK13" i="13"/>
  <c r="AL13" i="13"/>
  <c r="AO13" i="13"/>
  <c r="AQ13" i="13"/>
  <c r="AH14" i="13"/>
  <c r="AI14" i="13"/>
  <c r="AJ14" i="13"/>
  <c r="AK14" i="13"/>
  <c r="AQ14" i="13"/>
  <c r="P15" i="13"/>
  <c r="X15" i="13"/>
  <c r="AA15" i="13"/>
  <c r="M16" i="13"/>
  <c r="N16" i="13"/>
  <c r="W16" i="13"/>
  <c r="Z16" i="13"/>
  <c r="AA16" i="13"/>
  <c r="AH15" i="13"/>
  <c r="AI15" i="13"/>
  <c r="AJ15" i="13"/>
  <c r="AK15" i="13"/>
  <c r="AO15" i="13"/>
  <c r="AQ15" i="13"/>
  <c r="J16" i="13"/>
  <c r="K16" i="13"/>
  <c r="L16" i="13"/>
  <c r="V16" i="13"/>
  <c r="AH16" i="13"/>
  <c r="AI16" i="13"/>
  <c r="AJ16" i="13"/>
  <c r="AK16" i="13"/>
  <c r="AL16" i="13"/>
  <c r="AQ16" i="13"/>
  <c r="P17" i="13"/>
  <c r="X17" i="13"/>
  <c r="AA17" i="13"/>
  <c r="G20" i="13"/>
  <c r="G18" i="13"/>
  <c r="H20" i="13"/>
  <c r="H18" i="13"/>
  <c r="I18" i="13"/>
  <c r="N18" i="13"/>
  <c r="U20" i="13"/>
  <c r="U18" i="13"/>
  <c r="W18" i="13"/>
  <c r="AH17" i="13"/>
  <c r="AI17" i="13"/>
  <c r="AJ17" i="13"/>
  <c r="AK17" i="13"/>
  <c r="AL17" i="13"/>
  <c r="AO17" i="13"/>
  <c r="AQ17" i="13"/>
  <c r="AQ18" i="13"/>
  <c r="P19" i="13"/>
  <c r="X19" i="13"/>
  <c r="AA19" i="13"/>
  <c r="M20" i="13"/>
  <c r="N20" i="13"/>
  <c r="W20" i="13"/>
  <c r="Z20" i="13"/>
  <c r="AA20" i="13"/>
  <c r="AO19" i="13"/>
  <c r="AQ19" i="13"/>
  <c r="J20" i="13"/>
  <c r="K20" i="13"/>
  <c r="L20" i="13"/>
  <c r="V20" i="13"/>
  <c r="AQ20" i="13"/>
  <c r="P21" i="13"/>
  <c r="X21" i="13"/>
  <c r="AA21" i="13"/>
  <c r="G24" i="13"/>
  <c r="G22" i="13"/>
  <c r="H24" i="13"/>
  <c r="H22" i="13"/>
  <c r="N22" i="13"/>
  <c r="U24" i="13"/>
  <c r="U22" i="13"/>
  <c r="W22" i="13"/>
  <c r="AO21" i="13"/>
  <c r="AQ21" i="13"/>
  <c r="X22" i="13"/>
  <c r="AQ22" i="13"/>
  <c r="P23" i="13"/>
  <c r="X23" i="13"/>
  <c r="AA23" i="13"/>
  <c r="M24" i="13"/>
  <c r="M26" i="13"/>
  <c r="N24" i="13"/>
  <c r="O24" i="13"/>
  <c r="W24" i="13"/>
  <c r="Z24" i="13"/>
  <c r="AO23" i="13"/>
  <c r="AQ23" i="13"/>
  <c r="J24" i="13"/>
  <c r="K24" i="13"/>
  <c r="L24" i="13"/>
  <c r="V24" i="13"/>
  <c r="AA24" i="13"/>
  <c r="AQ24" i="13"/>
  <c r="P25" i="13"/>
  <c r="X25" i="13"/>
  <c r="AA25" i="13"/>
  <c r="G28" i="13"/>
  <c r="H28" i="13"/>
  <c r="H26" i="13"/>
  <c r="N26" i="13"/>
  <c r="U28" i="13"/>
  <c r="W26" i="13"/>
  <c r="AO25" i="13"/>
  <c r="AQ25" i="13"/>
  <c r="AQ26" i="13"/>
  <c r="P27" i="13"/>
  <c r="X27" i="13"/>
  <c r="AA27" i="13"/>
  <c r="M28" i="13"/>
  <c r="M30" i="13"/>
  <c r="N28" i="13"/>
  <c r="N30" i="13"/>
  <c r="O30" i="13"/>
  <c r="O28" i="13"/>
  <c r="W28" i="13"/>
  <c r="Z28" i="13"/>
  <c r="AO27" i="13"/>
  <c r="AQ27" i="13"/>
  <c r="J28" i="13"/>
  <c r="K28" i="13"/>
  <c r="L28" i="13"/>
  <c r="V28" i="13"/>
  <c r="AA28" i="13"/>
  <c r="AQ28" i="13"/>
  <c r="P29" i="13"/>
  <c r="X29" i="13"/>
  <c r="AA29" i="13"/>
  <c r="G32" i="13"/>
  <c r="H32" i="13"/>
  <c r="H30" i="13"/>
  <c r="U32" i="13"/>
  <c r="W30" i="13"/>
  <c r="AO29" i="13"/>
  <c r="AQ29" i="13"/>
  <c r="AQ30" i="13"/>
  <c r="P31" i="13"/>
  <c r="X31" i="13"/>
  <c r="AA31" i="13"/>
  <c r="M32" i="13"/>
  <c r="M34" i="13"/>
  <c r="N32" i="13"/>
  <c r="W32" i="13"/>
  <c r="Z32" i="13"/>
  <c r="AO31" i="13"/>
  <c r="AQ31" i="13"/>
  <c r="J32" i="13"/>
  <c r="K32" i="13"/>
  <c r="L32" i="13"/>
  <c r="V32" i="13"/>
  <c r="AA32" i="13"/>
  <c r="AH32" i="13"/>
  <c r="AI32" i="13"/>
  <c r="AJ32" i="13"/>
  <c r="AK32" i="13"/>
  <c r="AL32" i="13"/>
  <c r="AQ32" i="13"/>
  <c r="P33" i="13"/>
  <c r="X33" i="13"/>
  <c r="AA33" i="13"/>
  <c r="G36" i="13"/>
  <c r="H36" i="13"/>
  <c r="H34" i="13"/>
  <c r="N34" i="13"/>
  <c r="U36" i="13"/>
  <c r="W34" i="13"/>
  <c r="AH33" i="13"/>
  <c r="AI33" i="13"/>
  <c r="AJ33" i="13"/>
  <c r="AK33" i="13"/>
  <c r="AL33" i="13"/>
  <c r="AO33" i="13"/>
  <c r="AQ33" i="13"/>
  <c r="AH34" i="13"/>
  <c r="AI34" i="13"/>
  <c r="AJ34" i="13"/>
  <c r="AK34" i="13"/>
  <c r="AQ34" i="13"/>
  <c r="P35" i="13"/>
  <c r="X35" i="13"/>
  <c r="AA35" i="13"/>
  <c r="M36" i="13"/>
  <c r="M38" i="13"/>
  <c r="N36" i="13"/>
  <c r="O36" i="13"/>
  <c r="W36" i="13"/>
  <c r="Z36" i="13"/>
  <c r="AH35" i="13"/>
  <c r="AI35" i="13"/>
  <c r="AJ35" i="13"/>
  <c r="AK35" i="13"/>
  <c r="AO35" i="13"/>
  <c r="AQ35" i="13"/>
  <c r="J36" i="13"/>
  <c r="K36" i="13"/>
  <c r="L36" i="13"/>
  <c r="V36" i="13"/>
  <c r="AA36" i="13"/>
  <c r="AH36" i="13"/>
  <c r="AI36" i="13"/>
  <c r="AJ36" i="13"/>
  <c r="AK36" i="13"/>
  <c r="AL36" i="13"/>
  <c r="AQ36" i="13"/>
  <c r="P37" i="13"/>
  <c r="X37" i="13"/>
  <c r="AA37" i="13"/>
  <c r="G40" i="13"/>
  <c r="H40" i="13"/>
  <c r="H38" i="13"/>
  <c r="N38" i="13"/>
  <c r="U40" i="13"/>
  <c r="W38" i="13"/>
  <c r="AH37" i="13"/>
  <c r="AI37" i="13"/>
  <c r="AJ37" i="13"/>
  <c r="AK37" i="13"/>
  <c r="AL37" i="13"/>
  <c r="AO37" i="13"/>
  <c r="AQ37" i="13"/>
  <c r="AH38" i="13"/>
  <c r="AI38" i="13"/>
  <c r="AJ38" i="13"/>
  <c r="AK38" i="13"/>
  <c r="AQ38" i="13"/>
  <c r="P39" i="13"/>
  <c r="X39" i="13"/>
  <c r="AA39" i="13"/>
  <c r="M40" i="13"/>
  <c r="N40" i="13"/>
  <c r="O40" i="13"/>
  <c r="W40" i="13"/>
  <c r="Z40" i="13"/>
  <c r="AA40" i="13"/>
  <c r="AH39" i="13"/>
  <c r="AI39" i="13"/>
  <c r="AJ39" i="13"/>
  <c r="AK39" i="13"/>
  <c r="AO39" i="13"/>
  <c r="AQ39" i="13"/>
  <c r="J40" i="13"/>
  <c r="K40" i="13"/>
  <c r="L40" i="13"/>
  <c r="V40" i="13"/>
  <c r="AH40" i="13"/>
  <c r="AI40" i="13"/>
  <c r="AJ40" i="13"/>
  <c r="AK40" i="13"/>
  <c r="AL40" i="13"/>
  <c r="AQ40" i="13"/>
  <c r="C6" i="5"/>
  <c r="D6" i="5"/>
  <c r="D7" i="5"/>
  <c r="E7" i="5"/>
  <c r="D8" i="5"/>
  <c r="J8" i="5"/>
  <c r="C7" i="5"/>
  <c r="C11" i="5"/>
  <c r="D12" i="5"/>
  <c r="C12" i="5"/>
  <c r="C15" i="5"/>
  <c r="D15" i="5"/>
  <c r="C16" i="5"/>
  <c r="D16" i="5"/>
  <c r="D17" i="5"/>
  <c r="D18" i="5"/>
  <c r="C20" i="5"/>
  <c r="D20" i="5"/>
  <c r="E20" i="5"/>
  <c r="F20" i="5"/>
  <c r="U20" i="5"/>
  <c r="V20" i="5"/>
  <c r="W20" i="5"/>
  <c r="X20" i="5"/>
  <c r="Z20" i="5"/>
  <c r="AA20" i="5"/>
  <c r="C21" i="5"/>
  <c r="D21" i="5"/>
  <c r="E21" i="5"/>
  <c r="F21" i="5"/>
  <c r="U21" i="5"/>
  <c r="V21" i="5"/>
  <c r="W21" i="5"/>
  <c r="X21" i="5"/>
  <c r="Z21" i="5"/>
  <c r="AA21" i="5"/>
  <c r="C22" i="5"/>
  <c r="D22" i="5"/>
  <c r="E22" i="5"/>
  <c r="F22" i="5"/>
  <c r="Z22" i="5"/>
  <c r="C23" i="5"/>
  <c r="D23" i="5"/>
  <c r="E23" i="5"/>
  <c r="F23" i="5"/>
  <c r="Z23" i="5"/>
  <c r="C24" i="5"/>
  <c r="E24" i="5"/>
  <c r="U24" i="5"/>
  <c r="V24" i="5"/>
  <c r="W24" i="5"/>
  <c r="X24" i="5"/>
  <c r="Z24" i="5"/>
  <c r="AA24" i="5"/>
  <c r="C25" i="5"/>
  <c r="E25" i="5"/>
  <c r="U25" i="5"/>
  <c r="V25" i="5"/>
  <c r="W25" i="5"/>
  <c r="X25" i="5"/>
  <c r="Z25" i="5"/>
  <c r="AA25" i="5"/>
  <c r="D28" i="5"/>
  <c r="E28" i="5"/>
  <c r="F28" i="5"/>
  <c r="E29" i="5"/>
  <c r="E30" i="5"/>
  <c r="D29" i="5"/>
  <c r="F29" i="5"/>
  <c r="D32" i="5"/>
  <c r="E32" i="5"/>
  <c r="F32" i="5"/>
  <c r="U32" i="5"/>
  <c r="V32" i="5"/>
  <c r="X32" i="5"/>
  <c r="Z32" i="5"/>
  <c r="Z33" i="5"/>
  <c r="Z34" i="5"/>
  <c r="Z35" i="5"/>
  <c r="Z36" i="5"/>
  <c r="Z37" i="5"/>
  <c r="U38" i="5"/>
  <c r="V38" i="5"/>
  <c r="W38" i="5"/>
  <c r="X38" i="5"/>
  <c r="Z38" i="5"/>
  <c r="AA38" i="5"/>
  <c r="S39" i="5"/>
  <c r="D40" i="5"/>
  <c r="E40" i="5"/>
  <c r="F40" i="5"/>
  <c r="E41" i="5"/>
  <c r="E42" i="5"/>
  <c r="D41" i="5"/>
  <c r="F41" i="5"/>
  <c r="W43" i="5"/>
  <c r="Q54" i="5"/>
  <c r="Q55" i="5"/>
  <c r="W55" i="5"/>
  <c r="D56" i="5"/>
  <c r="E56" i="5"/>
  <c r="F56" i="5"/>
  <c r="J56" i="5"/>
  <c r="J57" i="5"/>
  <c r="D58" i="5"/>
  <c r="J58" i="5"/>
  <c r="E59" i="5"/>
  <c r="D60" i="5"/>
  <c r="E60" i="5"/>
  <c r="F60" i="5"/>
  <c r="J60" i="5"/>
  <c r="D61" i="5"/>
  <c r="E61" i="5"/>
  <c r="F61" i="5"/>
  <c r="J61" i="5"/>
  <c r="AH23" i="7"/>
  <c r="J28" i="5"/>
  <c r="AH24" i="7"/>
  <c r="J29" i="5"/>
  <c r="K61" i="5"/>
  <c r="F32" i="2"/>
  <c r="E6" i="5"/>
  <c r="F33" i="2"/>
  <c r="E8" i="5"/>
  <c r="B8" i="5"/>
  <c r="G61" i="5"/>
  <c r="N61" i="5"/>
  <c r="O61" i="5"/>
  <c r="W61" i="5"/>
  <c r="S61" i="5"/>
  <c r="U61" i="5"/>
  <c r="V61" i="5"/>
  <c r="D62" i="5"/>
  <c r="E62" i="5"/>
  <c r="F62" i="5"/>
  <c r="J62" i="5"/>
  <c r="K62" i="5"/>
  <c r="G62" i="5"/>
  <c r="N62" i="5"/>
  <c r="O62" i="5"/>
  <c r="W62" i="5"/>
  <c r="S62" i="5"/>
  <c r="U62" i="5"/>
  <c r="V62" i="5"/>
  <c r="E63" i="5"/>
  <c r="D64" i="5"/>
  <c r="E64" i="5"/>
  <c r="F64" i="5"/>
  <c r="J64" i="5"/>
  <c r="E65" i="5"/>
  <c r="J65" i="5"/>
  <c r="K65" i="5"/>
  <c r="D65" i="5"/>
  <c r="F65" i="5"/>
  <c r="G65" i="5"/>
  <c r="N65" i="5"/>
  <c r="O65" i="5"/>
  <c r="W65" i="5"/>
  <c r="S65" i="5"/>
  <c r="U65" i="5"/>
  <c r="V65" i="5"/>
  <c r="D66" i="5"/>
  <c r="E66" i="5"/>
  <c r="F66" i="5"/>
  <c r="J66" i="5"/>
  <c r="K66" i="5"/>
  <c r="G66" i="5"/>
  <c r="N66" i="5"/>
  <c r="O66" i="5"/>
  <c r="W66" i="5"/>
  <c r="S66" i="5"/>
  <c r="U66" i="5"/>
  <c r="V66" i="5"/>
  <c r="E67" i="5"/>
  <c r="D68" i="5"/>
  <c r="E68" i="5"/>
  <c r="F68" i="5"/>
  <c r="J68" i="5"/>
  <c r="E69" i="5"/>
  <c r="J69" i="5"/>
  <c r="D70" i="5"/>
  <c r="E70" i="5"/>
  <c r="F70" i="5"/>
  <c r="J70" i="5"/>
  <c r="E71" i="5"/>
  <c r="Q75" i="5"/>
  <c r="W75" i="5"/>
  <c r="J76" i="5"/>
  <c r="J77" i="5"/>
  <c r="J79" i="5"/>
  <c r="J80" i="5"/>
  <c r="J81" i="5"/>
  <c r="J83" i="5"/>
  <c r="J84" i="5"/>
  <c r="BH53" i="7"/>
  <c r="J78" i="5"/>
  <c r="BL53" i="7"/>
  <c r="J82" i="5"/>
  <c r="BO3" i="7"/>
  <c r="BO5" i="7"/>
  <c r="BO7" i="7"/>
  <c r="BO9" i="7"/>
  <c r="BO13" i="7"/>
  <c r="BO53" i="7"/>
  <c r="J85" i="5"/>
  <c r="K76" i="5"/>
  <c r="AO29" i="1"/>
  <c r="D76" i="5"/>
  <c r="AO29" i="2"/>
  <c r="E76" i="5"/>
  <c r="F76" i="5"/>
  <c r="G76" i="5"/>
  <c r="N76" i="5"/>
  <c r="O76" i="5"/>
  <c r="W76" i="5"/>
  <c r="S76" i="5"/>
  <c r="U76" i="5"/>
  <c r="D77" i="5"/>
  <c r="E77" i="5"/>
  <c r="F77" i="5"/>
  <c r="K77" i="5"/>
  <c r="G77" i="5"/>
  <c r="N77" i="5"/>
  <c r="O77" i="5"/>
  <c r="W77" i="5"/>
  <c r="S77" i="5"/>
  <c r="U77" i="5"/>
  <c r="V77" i="5"/>
  <c r="D78" i="5"/>
  <c r="E78" i="5"/>
  <c r="F78" i="5"/>
  <c r="D79" i="5"/>
  <c r="E79" i="5"/>
  <c r="F79" i="5"/>
  <c r="E80" i="5"/>
  <c r="D81" i="5"/>
  <c r="E81" i="5"/>
  <c r="F81" i="5"/>
  <c r="D82" i="5"/>
  <c r="E82" i="5"/>
  <c r="F82" i="5"/>
  <c r="D83" i="5"/>
  <c r="E83" i="5"/>
  <c r="F83" i="5"/>
  <c r="E84" i="5"/>
  <c r="C90" i="5"/>
  <c r="D90" i="5"/>
  <c r="E90" i="5"/>
  <c r="F90" i="5"/>
  <c r="J90" i="5"/>
  <c r="D91" i="5"/>
  <c r="E91" i="5"/>
  <c r="F91" i="5"/>
  <c r="J91" i="5"/>
  <c r="C91" i="5"/>
  <c r="C93" i="5"/>
  <c r="D93" i="5"/>
  <c r="E93" i="5"/>
  <c r="F93" i="5"/>
  <c r="J93" i="5"/>
  <c r="D94" i="5"/>
  <c r="E94" i="5"/>
  <c r="F94" i="5"/>
  <c r="J94" i="5"/>
  <c r="C94" i="5"/>
  <c r="Q95" i="5"/>
  <c r="Q98" i="5"/>
  <c r="Q140" i="5"/>
  <c r="Q141" i="5"/>
  <c r="Q142" i="5"/>
  <c r="Q143" i="5"/>
  <c r="Q144" i="5"/>
  <c r="Q145" i="5"/>
  <c r="Q146" i="5"/>
  <c r="Q147" i="5"/>
  <c r="Q148" i="5"/>
  <c r="Q149" i="5"/>
  <c r="Q150" i="5"/>
  <c r="Q151" i="5"/>
  <c r="Q152" i="5"/>
  <c r="Q153" i="5"/>
  <c r="Q154" i="5"/>
  <c r="Q155" i="5"/>
  <c r="Q156" i="5"/>
  <c r="Q157" i="5"/>
  <c r="Q158" i="5"/>
  <c r="Q159" i="5"/>
  <c r="Q160" i="5"/>
  <c r="Q161" i="5"/>
  <c r="Q162" i="5"/>
  <c r="Q163" i="5"/>
  <c r="Q164" i="5"/>
  <c r="Q165" i="5"/>
  <c r="Q166" i="5"/>
  <c r="Q167" i="5"/>
  <c r="Q168" i="5"/>
  <c r="Q169" i="5"/>
  <c r="Q170" i="5"/>
  <c r="Q171" i="5"/>
  <c r="Q172" i="5"/>
  <c r="Q173" i="5"/>
  <c r="Q174" i="5"/>
  <c r="V76" i="5"/>
  <c r="K79" i="5"/>
  <c r="G79" i="5"/>
  <c r="N79" i="5"/>
  <c r="O79" i="5"/>
  <c r="W79" i="5"/>
  <c r="S79" i="5"/>
  <c r="U79" i="5"/>
  <c r="V79" i="5"/>
  <c r="K68" i="5"/>
  <c r="G68" i="5"/>
  <c r="N68" i="5"/>
  <c r="O68" i="5"/>
  <c r="W68" i="5"/>
  <c r="S68" i="5"/>
  <c r="U68" i="5"/>
  <c r="V68" i="5"/>
  <c r="K60" i="5"/>
  <c r="G60" i="5"/>
  <c r="N60" i="5"/>
  <c r="O60" i="5"/>
  <c r="W60" i="5"/>
  <c r="S60" i="5"/>
  <c r="U60" i="5"/>
  <c r="V60" i="5"/>
  <c r="F30" i="5"/>
  <c r="F42" i="5"/>
  <c r="D42" i="5"/>
  <c r="D30" i="5"/>
  <c r="F7" i="5"/>
  <c r="E12" i="5"/>
  <c r="F12" i="5"/>
  <c r="D9" i="5"/>
  <c r="D11" i="5"/>
  <c r="AL39" i="13"/>
  <c r="O38" i="13"/>
  <c r="U34" i="13"/>
  <c r="X36" i="13"/>
  <c r="G34" i="13"/>
  <c r="I34" i="13"/>
  <c r="I36" i="13"/>
  <c r="O32" i="13"/>
  <c r="U26" i="13"/>
  <c r="X28" i="13"/>
  <c r="G26" i="13"/>
  <c r="I26" i="13"/>
  <c r="I28" i="13"/>
  <c r="O26" i="13"/>
  <c r="AL15" i="13"/>
  <c r="AL11" i="13"/>
  <c r="I10" i="13"/>
  <c r="U38" i="13"/>
  <c r="X40" i="13"/>
  <c r="G38" i="13"/>
  <c r="I38" i="13"/>
  <c r="I40" i="13"/>
  <c r="M14" i="13"/>
  <c r="O14" i="13"/>
  <c r="P14" i="13"/>
  <c r="Z10" i="13"/>
  <c r="AA10" i="13"/>
  <c r="X10" i="13"/>
  <c r="AL34" i="13"/>
  <c r="O34" i="13"/>
  <c r="I22" i="13"/>
  <c r="Z18" i="13"/>
  <c r="AA18" i="13"/>
  <c r="X18" i="13"/>
  <c r="M18" i="13"/>
  <c r="O18" i="13"/>
  <c r="R18" i="13"/>
  <c r="O16" i="13"/>
  <c r="Z14" i="13"/>
  <c r="AA14" i="13"/>
  <c r="X14" i="13"/>
  <c r="R14" i="13"/>
  <c r="O12" i="13"/>
  <c r="F35" i="1"/>
  <c r="G50" i="1"/>
  <c r="H50" i="1"/>
  <c r="AL38" i="13"/>
  <c r="AL35" i="13"/>
  <c r="U30" i="13"/>
  <c r="X32" i="13"/>
  <c r="G30" i="13"/>
  <c r="I30" i="13"/>
  <c r="I32" i="13"/>
  <c r="Z22" i="13"/>
  <c r="AA22" i="13"/>
  <c r="M22" i="13"/>
  <c r="O22" i="13"/>
  <c r="O20" i="13"/>
  <c r="AL14" i="13"/>
  <c r="AL10" i="13"/>
  <c r="M10" i="13"/>
  <c r="O10" i="13"/>
  <c r="O8" i="13"/>
  <c r="R8" i="13"/>
  <c r="F55" i="1"/>
  <c r="F51" i="1"/>
  <c r="G37" i="1"/>
  <c r="F40" i="1"/>
  <c r="O59" i="1"/>
  <c r="R26" i="1"/>
  <c r="X24" i="13"/>
  <c r="X20" i="13"/>
  <c r="X16" i="13"/>
  <c r="X12" i="13"/>
  <c r="O60" i="1"/>
  <c r="G44" i="1"/>
  <c r="H44" i="1"/>
  <c r="O32" i="1"/>
  <c r="P32" i="1"/>
  <c r="N33" i="1"/>
  <c r="AX26" i="1"/>
  <c r="AW29" i="1"/>
  <c r="AS29" i="1"/>
  <c r="I24" i="13"/>
  <c r="I20" i="13"/>
  <c r="I16" i="13"/>
  <c r="I12" i="13"/>
  <c r="T24" i="1"/>
  <c r="AX12" i="1"/>
  <c r="T12" i="1"/>
  <c r="AX10" i="1"/>
  <c r="R10" i="1"/>
  <c r="T10" i="1"/>
  <c r="AX9" i="1"/>
  <c r="R9" i="1"/>
  <c r="S8" i="1"/>
  <c r="T8" i="1"/>
  <c r="AX7" i="1"/>
  <c r="R7" i="1"/>
  <c r="S6" i="1"/>
  <c r="F47" i="1"/>
  <c r="T6" i="1"/>
  <c r="AX5" i="1"/>
  <c r="R5" i="1"/>
  <c r="R11" i="1"/>
  <c r="F46" i="1"/>
  <c r="AX3" i="1"/>
  <c r="N33" i="2"/>
  <c r="AX8" i="1"/>
  <c r="AX6" i="1"/>
  <c r="AX4" i="1"/>
  <c r="AS30" i="2"/>
  <c r="AS31" i="2"/>
  <c r="AJ30" i="2"/>
  <c r="AJ31" i="2"/>
  <c r="T3" i="2"/>
  <c r="AO54" i="7"/>
  <c r="AO55" i="7"/>
  <c r="F55" i="2"/>
  <c r="T25" i="2"/>
  <c r="AX19" i="2"/>
  <c r="AX17" i="2"/>
  <c r="AX15" i="2"/>
  <c r="AX13" i="2"/>
  <c r="AX11" i="2"/>
  <c r="AX9" i="2"/>
  <c r="AX7" i="2"/>
  <c r="AX5" i="2"/>
  <c r="AX3" i="2"/>
  <c r="BM54" i="7"/>
  <c r="BM55" i="7"/>
  <c r="AV54" i="7"/>
  <c r="AV55" i="7"/>
  <c r="BA54" i="7"/>
  <c r="BA55" i="7"/>
  <c r="AX18" i="2"/>
  <c r="AX16" i="2"/>
  <c r="AX14" i="2"/>
  <c r="AX12" i="2"/>
  <c r="AX10" i="2"/>
  <c r="AX8" i="2"/>
  <c r="AX6" i="2"/>
  <c r="AX4" i="2"/>
  <c r="AX2" i="2"/>
  <c r="AX29" i="2"/>
  <c r="BK54" i="7"/>
  <c r="BK55" i="7"/>
  <c r="BN54" i="7"/>
  <c r="BN55" i="7"/>
  <c r="AA10" i="7"/>
  <c r="AH15" i="7"/>
  <c r="AH27" i="7"/>
  <c r="AH28" i="7"/>
  <c r="AH18" i="7"/>
  <c r="F37" i="2"/>
  <c r="F38" i="2"/>
  <c r="AN54" i="7"/>
  <c r="AN55" i="7"/>
  <c r="Z11" i="7"/>
  <c r="AB11" i="7"/>
  <c r="AA11" i="7"/>
  <c r="Z17" i="7"/>
  <c r="AB17" i="7"/>
  <c r="AA17" i="7"/>
  <c r="AA21" i="7"/>
  <c r="Z21" i="7"/>
  <c r="AB21" i="7"/>
  <c r="AA23" i="7"/>
  <c r="Z23" i="7"/>
  <c r="AB23" i="7"/>
  <c r="AH17" i="7"/>
  <c r="Z3" i="7"/>
  <c r="AH10" i="7"/>
  <c r="AA3" i="7"/>
  <c r="AH11" i="7"/>
  <c r="AH12" i="7"/>
  <c r="BJ54" i="7"/>
  <c r="BJ55" i="7"/>
  <c r="AA15" i="7"/>
  <c r="AA13" i="7"/>
  <c r="AE32" i="7"/>
  <c r="AF32" i="7"/>
  <c r="AE34" i="7"/>
  <c r="AE36" i="7"/>
  <c r="AE33" i="7"/>
  <c r="AE35" i="7"/>
  <c r="AE37" i="7"/>
  <c r="F39" i="2"/>
  <c r="Z7" i="7"/>
  <c r="AB7" i="7"/>
  <c r="AA7" i="7"/>
  <c r="AH16" i="7"/>
  <c r="AH7" i="7"/>
  <c r="AH5" i="7"/>
  <c r="S14" i="13"/>
  <c r="AC14" i="13"/>
  <c r="S18" i="13"/>
  <c r="AC18" i="13"/>
  <c r="S8" i="13"/>
  <c r="AC8" i="13"/>
  <c r="J7" i="5"/>
  <c r="AY54" i="7"/>
  <c r="AY55" i="7"/>
  <c r="J67" i="5"/>
  <c r="AH13" i="7"/>
  <c r="AI10" i="7"/>
  <c r="J15" i="5"/>
  <c r="AH25" i="7"/>
  <c r="AI27" i="7"/>
  <c r="AH29" i="7"/>
  <c r="J40" i="5"/>
  <c r="E57" i="5"/>
  <c r="AO32" i="2"/>
  <c r="AO30" i="2"/>
  <c r="G46" i="1"/>
  <c r="H46" i="1"/>
  <c r="D24" i="5"/>
  <c r="F24" i="5"/>
  <c r="R16" i="13"/>
  <c r="P16" i="13"/>
  <c r="Z30" i="1"/>
  <c r="Z31" i="1"/>
  <c r="D59" i="5"/>
  <c r="F59" i="5"/>
  <c r="J29" i="1"/>
  <c r="D97" i="5"/>
  <c r="G34" i="1"/>
  <c r="H34" i="1"/>
  <c r="G29" i="1"/>
  <c r="D96" i="5"/>
  <c r="G33" i="1"/>
  <c r="H33" i="1"/>
  <c r="G38" i="1"/>
  <c r="H38" i="1"/>
  <c r="G42" i="1"/>
  <c r="H42" i="1"/>
  <c r="G43" i="1"/>
  <c r="H43" i="1"/>
  <c r="G49" i="1"/>
  <c r="G54" i="1"/>
  <c r="H54" i="1"/>
  <c r="M38" i="1"/>
  <c r="G60" i="1"/>
  <c r="G68" i="1"/>
  <c r="O68" i="1"/>
  <c r="K60" i="1"/>
  <c r="K68" i="1"/>
  <c r="G59" i="1"/>
  <c r="G67" i="1"/>
  <c r="P18" i="13"/>
  <c r="K63" i="1"/>
  <c r="O63" i="1"/>
  <c r="R10" i="13"/>
  <c r="P10" i="13"/>
  <c r="R28" i="13"/>
  <c r="P28" i="13"/>
  <c r="Z34" i="13"/>
  <c r="AA34" i="13"/>
  <c r="X34" i="13"/>
  <c r="J21" i="5"/>
  <c r="E16" i="5"/>
  <c r="F16" i="5"/>
  <c r="BC55" i="7"/>
  <c r="J71" i="5"/>
  <c r="AF33" i="7"/>
  <c r="J32" i="5"/>
  <c r="AI12" i="7"/>
  <c r="AJ12" i="7"/>
  <c r="J16" i="5"/>
  <c r="AF44" i="7"/>
  <c r="AF48" i="7"/>
  <c r="AF41" i="7"/>
  <c r="AF45" i="7"/>
  <c r="AF49" i="7"/>
  <c r="AB3" i="7"/>
  <c r="AH20" i="7"/>
  <c r="AF42" i="7"/>
  <c r="AF46" i="7"/>
  <c r="AF43" i="7"/>
  <c r="AF47" i="7"/>
  <c r="E17" i="5"/>
  <c r="F17" i="5"/>
  <c r="AH8" i="7"/>
  <c r="AI18" i="7"/>
  <c r="AJ18" i="7"/>
  <c r="J23" i="5"/>
  <c r="J20" i="5"/>
  <c r="Y30" i="2"/>
  <c r="Y31" i="2"/>
  <c r="E58" i="5"/>
  <c r="F58" i="5"/>
  <c r="F35" i="2"/>
  <c r="G39" i="2"/>
  <c r="H39" i="2"/>
  <c r="AM30" i="2"/>
  <c r="AM31" i="2"/>
  <c r="E72" i="5"/>
  <c r="D57" i="5"/>
  <c r="R20" i="13"/>
  <c r="P20" i="13"/>
  <c r="AD30" i="1"/>
  <c r="AD31" i="1"/>
  <c r="D63" i="5"/>
  <c r="F63" i="5"/>
  <c r="D69" i="5"/>
  <c r="F69" i="5"/>
  <c r="G32" i="1"/>
  <c r="G62" i="1"/>
  <c r="Z30" i="13"/>
  <c r="AA30" i="13"/>
  <c r="X30" i="13"/>
  <c r="G39" i="1"/>
  <c r="H39" i="1"/>
  <c r="K62" i="1"/>
  <c r="O61" i="1"/>
  <c r="G61" i="1"/>
  <c r="O58" i="1"/>
  <c r="Z38" i="13"/>
  <c r="AA38" i="13"/>
  <c r="X38" i="13"/>
  <c r="K65" i="1"/>
  <c r="O67" i="1"/>
  <c r="R26" i="13"/>
  <c r="P26" i="13"/>
  <c r="R36" i="13"/>
  <c r="P36" i="13"/>
  <c r="AI5" i="7"/>
  <c r="J6" i="5"/>
  <c r="AQ54" i="7"/>
  <c r="AQ55" i="7"/>
  <c r="J59" i="5"/>
  <c r="BH54" i="7"/>
  <c r="BH55" i="7"/>
  <c r="AI11" i="7"/>
  <c r="AJ11" i="7"/>
  <c r="J17" i="5"/>
  <c r="K17" i="5"/>
  <c r="L17" i="5"/>
  <c r="AI17" i="7"/>
  <c r="AJ17" i="7"/>
  <c r="J22" i="5"/>
  <c r="F40" i="2"/>
  <c r="G37" i="2"/>
  <c r="E15" i="5"/>
  <c r="BF56" i="7"/>
  <c r="L43" i="2"/>
  <c r="L42" i="2"/>
  <c r="L45" i="2"/>
  <c r="L48" i="2"/>
  <c r="L44" i="2"/>
  <c r="L47" i="2"/>
  <c r="L41" i="2"/>
  <c r="L46" i="2"/>
  <c r="L49" i="2"/>
  <c r="L44" i="1"/>
  <c r="L46" i="1"/>
  <c r="L41" i="1"/>
  <c r="L45" i="1"/>
  <c r="L48" i="1"/>
  <c r="L42" i="1"/>
  <c r="L47" i="1"/>
  <c r="L43" i="1"/>
  <c r="L49" i="1"/>
  <c r="AX29" i="1"/>
  <c r="AO32" i="1"/>
  <c r="R24" i="13"/>
  <c r="P24" i="13"/>
  <c r="AS30" i="1"/>
  <c r="AS31" i="1"/>
  <c r="D80" i="5"/>
  <c r="F80" i="5"/>
  <c r="AH30" i="1"/>
  <c r="AH31" i="1"/>
  <c r="D67" i="5"/>
  <c r="F67" i="5"/>
  <c r="G64" i="1"/>
  <c r="R32" i="13"/>
  <c r="P32" i="13"/>
  <c r="K64" i="1"/>
  <c r="O65" i="1"/>
  <c r="G45" i="1"/>
  <c r="H45" i="1"/>
  <c r="G63" i="1"/>
  <c r="O62" i="1"/>
  <c r="R40" i="13"/>
  <c r="P40" i="13"/>
  <c r="K59" i="1"/>
  <c r="K67" i="1"/>
  <c r="P8" i="13"/>
  <c r="R34" i="13"/>
  <c r="P34" i="13"/>
  <c r="BD54" i="7"/>
  <c r="BD55" i="7"/>
  <c r="J72" i="5"/>
  <c r="AU54" i="7"/>
  <c r="AU55" i="7"/>
  <c r="J63" i="5"/>
  <c r="BL54" i="7"/>
  <c r="BL55" i="7"/>
  <c r="AH19" i="7"/>
  <c r="AI24" i="7"/>
  <c r="AJ24" i="7"/>
  <c r="K29" i="5"/>
  <c r="L29" i="5"/>
  <c r="AI28" i="7"/>
  <c r="AJ28" i="7"/>
  <c r="J41" i="5"/>
  <c r="K41" i="5"/>
  <c r="L41" i="5"/>
  <c r="AX30" i="2"/>
  <c r="AX31" i="2"/>
  <c r="E85" i="5"/>
  <c r="G33" i="2"/>
  <c r="H33" i="2"/>
  <c r="F8" i="5"/>
  <c r="O33" i="2"/>
  <c r="P33" i="2"/>
  <c r="N34" i="2"/>
  <c r="E33" i="5"/>
  <c r="G47" i="1"/>
  <c r="H47" i="1"/>
  <c r="D25" i="5"/>
  <c r="F25" i="5"/>
  <c r="R12" i="13"/>
  <c r="P12" i="13"/>
  <c r="AW30" i="1"/>
  <c r="AW31" i="1"/>
  <c r="D84" i="5"/>
  <c r="F84" i="5"/>
  <c r="AL30" i="1"/>
  <c r="AL31" i="1"/>
  <c r="D71" i="5"/>
  <c r="F71" i="5"/>
  <c r="N34" i="1"/>
  <c r="O33" i="1"/>
  <c r="P33" i="1"/>
  <c r="D33" i="5"/>
  <c r="H37" i="1"/>
  <c r="G40" i="1"/>
  <c r="G58" i="1"/>
  <c r="G66" i="1"/>
  <c r="O64" i="1"/>
  <c r="R30" i="13"/>
  <c r="P30" i="13"/>
  <c r="K58" i="1"/>
  <c r="K66" i="1"/>
  <c r="R22" i="13"/>
  <c r="P22" i="13"/>
  <c r="G53" i="1"/>
  <c r="G65" i="1"/>
  <c r="O66" i="1"/>
  <c r="R38" i="13"/>
  <c r="P38" i="13"/>
  <c r="K61" i="1"/>
  <c r="Z26" i="13"/>
  <c r="AA26" i="13"/>
  <c r="X26" i="13"/>
  <c r="D13" i="5"/>
  <c r="AO31" i="2"/>
  <c r="O34" i="2"/>
  <c r="P34" i="2"/>
  <c r="N35" i="2"/>
  <c r="E34" i="5"/>
  <c r="K82" i="5"/>
  <c r="G82" i="5"/>
  <c r="N82" i="5"/>
  <c r="O82" i="5"/>
  <c r="W82" i="5"/>
  <c r="S82" i="5"/>
  <c r="U82" i="5"/>
  <c r="V82" i="5"/>
  <c r="S34" i="13"/>
  <c r="AC34" i="13"/>
  <c r="G55" i="1"/>
  <c r="H53" i="1"/>
  <c r="S38" i="13"/>
  <c r="AC38" i="13"/>
  <c r="AX30" i="1"/>
  <c r="AX31" i="1"/>
  <c r="D85" i="5"/>
  <c r="F85" i="5"/>
  <c r="K72" i="5"/>
  <c r="L72" i="5"/>
  <c r="W30" i="1"/>
  <c r="Y30" i="1"/>
  <c r="Y31" i="1"/>
  <c r="AP30" i="1"/>
  <c r="AP31" i="1"/>
  <c r="AA30" i="1"/>
  <c r="AA31" i="1"/>
  <c r="AI30" i="1"/>
  <c r="AI31" i="1"/>
  <c r="AR30" i="1"/>
  <c r="AR31" i="1"/>
  <c r="AB30" i="1"/>
  <c r="AB31" i="1"/>
  <c r="AC30" i="1"/>
  <c r="AC31" i="1"/>
  <c r="AU30" i="1"/>
  <c r="AU31" i="1"/>
  <c r="S24" i="13"/>
  <c r="AC24" i="13"/>
  <c r="AO30" i="1"/>
  <c r="M42" i="1"/>
  <c r="N42" i="1"/>
  <c r="D45" i="5"/>
  <c r="M46" i="1"/>
  <c r="N46" i="1"/>
  <c r="D49" i="5"/>
  <c r="M41" i="2"/>
  <c r="N41" i="2"/>
  <c r="L50" i="2"/>
  <c r="E44" i="5"/>
  <c r="M45" i="2"/>
  <c r="N45" i="2"/>
  <c r="E48" i="5"/>
  <c r="F15" i="5"/>
  <c r="E18" i="5"/>
  <c r="B17" i="5"/>
  <c r="K22" i="5"/>
  <c r="L22" i="5"/>
  <c r="AE38" i="7"/>
  <c r="AI6" i="7"/>
  <c r="AJ6" i="7"/>
  <c r="L56" i="7"/>
  <c r="J96" i="5"/>
  <c r="N96" i="5"/>
  <c r="O56" i="7"/>
  <c r="J97" i="5"/>
  <c r="N97" i="5"/>
  <c r="K90" i="5"/>
  <c r="K91" i="5"/>
  <c r="S26" i="13"/>
  <c r="AC26" i="13"/>
  <c r="AJ30" i="1"/>
  <c r="AJ31" i="1"/>
  <c r="X30" i="1"/>
  <c r="X31" i="1"/>
  <c r="AI15" i="7"/>
  <c r="AJ15" i="7"/>
  <c r="G38" i="2"/>
  <c r="H38" i="2"/>
  <c r="AG42" i="7"/>
  <c r="AH42" i="7"/>
  <c r="J45" i="5"/>
  <c r="AG41" i="7"/>
  <c r="AF50" i="7"/>
  <c r="J44" i="5"/>
  <c r="K71" i="5"/>
  <c r="L71" i="5"/>
  <c r="S10" i="13"/>
  <c r="AC10" i="13"/>
  <c r="S16" i="13"/>
  <c r="AC16" i="13"/>
  <c r="E86" i="5"/>
  <c r="E73" i="5"/>
  <c r="K67" i="5"/>
  <c r="L67" i="5"/>
  <c r="K7" i="5"/>
  <c r="L7" i="5"/>
  <c r="J12" i="5"/>
  <c r="AD18" i="13"/>
  <c r="AO18" i="13"/>
  <c r="AP18" i="13"/>
  <c r="S22" i="13"/>
  <c r="AC22" i="13"/>
  <c r="N35" i="1"/>
  <c r="O34" i="1"/>
  <c r="P34" i="1"/>
  <c r="D34" i="5"/>
  <c r="F34" i="5"/>
  <c r="G34" i="5"/>
  <c r="AI19" i="7"/>
  <c r="AJ19" i="7"/>
  <c r="J24" i="5"/>
  <c r="K24" i="5"/>
  <c r="L24" i="5"/>
  <c r="K63" i="5"/>
  <c r="L63" i="5"/>
  <c r="G67" i="5"/>
  <c r="D86" i="5"/>
  <c r="M49" i="1"/>
  <c r="N49" i="1"/>
  <c r="D52" i="5"/>
  <c r="M48" i="1"/>
  <c r="N48" i="1"/>
  <c r="D51" i="5"/>
  <c r="M44" i="1"/>
  <c r="N44" i="1"/>
  <c r="D47" i="5"/>
  <c r="E47" i="5"/>
  <c r="F47" i="5"/>
  <c r="G47" i="5"/>
  <c r="H47" i="5"/>
  <c r="M47" i="2"/>
  <c r="N47" i="2"/>
  <c r="E50" i="5"/>
  <c r="M42" i="2"/>
  <c r="N42" i="2"/>
  <c r="E45" i="5"/>
  <c r="H37" i="2"/>
  <c r="G40" i="2"/>
  <c r="H32" i="1"/>
  <c r="G35" i="1"/>
  <c r="S20" i="13"/>
  <c r="AC20" i="13"/>
  <c r="AM30" i="1"/>
  <c r="AM31" i="1"/>
  <c r="D72" i="5"/>
  <c r="F72" i="5"/>
  <c r="E9" i="5"/>
  <c r="F6" i="5"/>
  <c r="E11" i="5"/>
  <c r="G84" i="5"/>
  <c r="K23" i="5"/>
  <c r="L23" i="5"/>
  <c r="AG47" i="7"/>
  <c r="AH47" i="7"/>
  <c r="J50" i="5"/>
  <c r="AI20" i="7"/>
  <c r="AJ20" i="7"/>
  <c r="J25" i="5"/>
  <c r="K25" i="5"/>
  <c r="L25" i="5"/>
  <c r="AG48" i="7"/>
  <c r="AH48" i="7"/>
  <c r="J51" i="5"/>
  <c r="K32" i="5"/>
  <c r="L32" i="5"/>
  <c r="BC54" i="7"/>
  <c r="K21" i="5"/>
  <c r="L21" i="5"/>
  <c r="G51" i="1"/>
  <c r="H49" i="1"/>
  <c r="G24" i="5"/>
  <c r="X30" i="2"/>
  <c r="X31" i="2"/>
  <c r="AJ27" i="7"/>
  <c r="AI29" i="7"/>
  <c r="J18" i="5"/>
  <c r="K15" i="5"/>
  <c r="AI7" i="7"/>
  <c r="AJ7" i="7"/>
  <c r="G71" i="5"/>
  <c r="S32" i="13"/>
  <c r="AC32" i="13"/>
  <c r="M43" i="1"/>
  <c r="N43" i="1"/>
  <c r="D46" i="5"/>
  <c r="M45" i="1"/>
  <c r="N45" i="1"/>
  <c r="D48" i="5"/>
  <c r="F48" i="5"/>
  <c r="M49" i="2"/>
  <c r="N49" i="2"/>
  <c r="E52" i="5"/>
  <c r="M44" i="2"/>
  <c r="N44" i="2"/>
  <c r="M43" i="2"/>
  <c r="N43" i="2"/>
  <c r="E46" i="5"/>
  <c r="K59" i="2"/>
  <c r="K60" i="2"/>
  <c r="K62" i="2"/>
  <c r="K64" i="2"/>
  <c r="K66" i="2"/>
  <c r="G66" i="2"/>
  <c r="K61" i="2"/>
  <c r="O62" i="2"/>
  <c r="K68" i="2"/>
  <c r="G68" i="2"/>
  <c r="K63" i="2"/>
  <c r="O64" i="2"/>
  <c r="G59" i="2"/>
  <c r="O67" i="2"/>
  <c r="G62" i="2"/>
  <c r="K58" i="2"/>
  <c r="O58" i="2"/>
  <c r="G64" i="2"/>
  <c r="O60" i="2"/>
  <c r="O63" i="2"/>
  <c r="G58" i="2"/>
  <c r="G65" i="2"/>
  <c r="O65" i="2"/>
  <c r="G60" i="2"/>
  <c r="G67" i="2"/>
  <c r="O59" i="2"/>
  <c r="K65" i="2"/>
  <c r="O66" i="2"/>
  <c r="G61" i="2"/>
  <c r="O61" i="2"/>
  <c r="K67" i="2"/>
  <c r="O68" i="2"/>
  <c r="G63" i="2"/>
  <c r="J9" i="5"/>
  <c r="J11" i="5"/>
  <c r="K8" i="5"/>
  <c r="L8" i="5"/>
  <c r="K6" i="5"/>
  <c r="S36" i="13"/>
  <c r="AC36" i="13"/>
  <c r="G69" i="5"/>
  <c r="F57" i="5"/>
  <c r="D73" i="5"/>
  <c r="G29" i="2"/>
  <c r="E96" i="5"/>
  <c r="G96" i="5"/>
  <c r="G44" i="2"/>
  <c r="H44" i="2"/>
  <c r="G46" i="2"/>
  <c r="H46" i="2"/>
  <c r="G49" i="2"/>
  <c r="G53" i="2"/>
  <c r="J29" i="2"/>
  <c r="E97" i="5"/>
  <c r="G97" i="5"/>
  <c r="M38" i="2"/>
  <c r="G47" i="2"/>
  <c r="H47" i="2"/>
  <c r="G34" i="2"/>
  <c r="H34" i="2"/>
  <c r="G54" i="2"/>
  <c r="H54" i="2"/>
  <c r="G45" i="2"/>
  <c r="H45" i="2"/>
  <c r="G42" i="2"/>
  <c r="H42" i="2"/>
  <c r="G50" i="2"/>
  <c r="H50" i="2"/>
  <c r="O32" i="2"/>
  <c r="P32" i="2"/>
  <c r="G43" i="2"/>
  <c r="H43" i="2"/>
  <c r="AG43" i="7"/>
  <c r="AH43" i="7"/>
  <c r="J46" i="5"/>
  <c r="AG49" i="7"/>
  <c r="AH49" i="7"/>
  <c r="J52" i="5"/>
  <c r="AG44" i="7"/>
  <c r="AH44" i="7"/>
  <c r="J47" i="5"/>
  <c r="AF34" i="7"/>
  <c r="J33" i="5"/>
  <c r="K33" i="5"/>
  <c r="L33" i="5"/>
  <c r="AI16" i="7"/>
  <c r="AJ16" i="7"/>
  <c r="S28" i="13"/>
  <c r="AC28" i="13"/>
  <c r="K28" i="5"/>
  <c r="J30" i="5"/>
  <c r="K58" i="5"/>
  <c r="L58" i="5"/>
  <c r="L62" i="5"/>
  <c r="L66" i="5"/>
  <c r="K70" i="5"/>
  <c r="L70" i="5"/>
  <c r="K57" i="5"/>
  <c r="L57" i="5"/>
  <c r="L61" i="5"/>
  <c r="L65" i="5"/>
  <c r="K69" i="5"/>
  <c r="L69" i="5"/>
  <c r="K64" i="5"/>
  <c r="L64" i="5"/>
  <c r="L68" i="5"/>
  <c r="K56" i="5"/>
  <c r="L60" i="5"/>
  <c r="K94" i="5"/>
  <c r="K93" i="5"/>
  <c r="AO8" i="13"/>
  <c r="AP8" i="13"/>
  <c r="AD8" i="13"/>
  <c r="AD14" i="13"/>
  <c r="AO14" i="13"/>
  <c r="AP14" i="13"/>
  <c r="S30" i="13"/>
  <c r="AC30" i="13"/>
  <c r="S12" i="13"/>
  <c r="AC12" i="13"/>
  <c r="F33" i="5"/>
  <c r="G33" i="5"/>
  <c r="S40" i="13"/>
  <c r="AC40" i="13"/>
  <c r="M47" i="1"/>
  <c r="N47" i="1"/>
  <c r="D50" i="5"/>
  <c r="F50" i="5"/>
  <c r="G50" i="5"/>
  <c r="H50" i="5"/>
  <c r="L50" i="1"/>
  <c r="M41" i="1"/>
  <c r="D44" i="5"/>
  <c r="M46" i="2"/>
  <c r="N46" i="2"/>
  <c r="E49" i="5"/>
  <c r="M48" i="2"/>
  <c r="N48" i="2"/>
  <c r="E51" i="5"/>
  <c r="L54" i="7"/>
  <c r="O54" i="7"/>
  <c r="BG54" i="7"/>
  <c r="BG55" i="7"/>
  <c r="AS54" i="7"/>
  <c r="AS55" i="7"/>
  <c r="AT54" i="7"/>
  <c r="AT55" i="7"/>
  <c r="AX54" i="7"/>
  <c r="AX55" i="7"/>
  <c r="AW54" i="7"/>
  <c r="AW55" i="7"/>
  <c r="AZ54" i="7"/>
  <c r="AZ55" i="7"/>
  <c r="BF54" i="7"/>
  <c r="K54" i="7"/>
  <c r="BI54" i="7"/>
  <c r="BI55" i="7"/>
  <c r="AR54" i="7"/>
  <c r="AR55" i="7"/>
  <c r="BD56" i="7"/>
  <c r="P54" i="7"/>
  <c r="K59" i="5"/>
  <c r="L59" i="5"/>
  <c r="J73" i="5"/>
  <c r="AI8" i="7"/>
  <c r="AJ5" i="7"/>
  <c r="G32" i="2"/>
  <c r="K20" i="5"/>
  <c r="L20" i="5"/>
  <c r="G17" i="5"/>
  <c r="AG46" i="7"/>
  <c r="AH46" i="7"/>
  <c r="J49" i="5"/>
  <c r="J48" i="5"/>
  <c r="K49" i="5"/>
  <c r="L49" i="5"/>
  <c r="AG45" i="7"/>
  <c r="AH45" i="7"/>
  <c r="K16" i="5"/>
  <c r="L16" i="5"/>
  <c r="G16" i="5"/>
  <c r="AF30" i="1"/>
  <c r="AF31" i="1"/>
  <c r="AG30" i="2"/>
  <c r="AG31" i="2"/>
  <c r="AP30" i="2"/>
  <c r="AP31" i="2"/>
  <c r="AH30" i="2"/>
  <c r="AH31" i="2"/>
  <c r="AQ30" i="2"/>
  <c r="AU30" i="2"/>
  <c r="AU31" i="2"/>
  <c r="AA30" i="2"/>
  <c r="AA31" i="2"/>
  <c r="AE30" i="2"/>
  <c r="AE31" i="2"/>
  <c r="AI30" i="2"/>
  <c r="AI31" i="2"/>
  <c r="AR30" i="2"/>
  <c r="AR31" i="2"/>
  <c r="AV30" i="2"/>
  <c r="AV31" i="2"/>
  <c r="AF30" i="2"/>
  <c r="AF31" i="2"/>
  <c r="W30" i="2"/>
  <c r="AW30" i="2"/>
  <c r="AW31" i="2"/>
  <c r="AB30" i="2"/>
  <c r="AB31" i="2"/>
  <c r="K40" i="5"/>
  <c r="J42" i="5"/>
  <c r="AI23" i="7"/>
  <c r="AJ10" i="7"/>
  <c r="AI13" i="7"/>
  <c r="BO54" i="7"/>
  <c r="BO55" i="7"/>
  <c r="L76" i="5"/>
  <c r="H84" i="5"/>
  <c r="N16" i="5"/>
  <c r="H16" i="5"/>
  <c r="AD30" i="13"/>
  <c r="AO30" i="13"/>
  <c r="AP30" i="13"/>
  <c r="AD28" i="13"/>
  <c r="AO28" i="13"/>
  <c r="AP28" i="13"/>
  <c r="K52" i="5"/>
  <c r="L52" i="5"/>
  <c r="F73" i="5"/>
  <c r="G57" i="5"/>
  <c r="L6" i="5"/>
  <c r="K9" i="5"/>
  <c r="H24" i="5"/>
  <c r="N24" i="5"/>
  <c r="O24" i="5"/>
  <c r="F9" i="5"/>
  <c r="G6" i="5"/>
  <c r="F52" i="5"/>
  <c r="G52" i="5"/>
  <c r="H52" i="5"/>
  <c r="H67" i="5"/>
  <c r="N67" i="5"/>
  <c r="AD22" i="13"/>
  <c r="AO22" i="13"/>
  <c r="AP22" i="13"/>
  <c r="K12" i="5"/>
  <c r="L12" i="5"/>
  <c r="G59" i="5"/>
  <c r="AG50" i="7"/>
  <c r="AH41" i="7"/>
  <c r="AD26" i="13"/>
  <c r="AO26" i="13"/>
  <c r="AP26" i="13"/>
  <c r="K83" i="5"/>
  <c r="L83" i="5"/>
  <c r="K80" i="5"/>
  <c r="L80" i="5"/>
  <c r="F49" i="5"/>
  <c r="G49" i="5"/>
  <c r="H49" i="5"/>
  <c r="AX32" i="1"/>
  <c r="AO31" i="1"/>
  <c r="L82" i="5"/>
  <c r="G25" i="5"/>
  <c r="K42" i="5"/>
  <c r="L40" i="5"/>
  <c r="H33" i="5"/>
  <c r="N33" i="5"/>
  <c r="O33" i="5"/>
  <c r="K73" i="5"/>
  <c r="L56" i="5"/>
  <c r="L28" i="5"/>
  <c r="K30" i="5"/>
  <c r="AF35" i="7"/>
  <c r="J34" i="5"/>
  <c r="K34" i="5"/>
  <c r="L34" i="5"/>
  <c r="H69" i="5"/>
  <c r="N69" i="5"/>
  <c r="F46" i="5"/>
  <c r="G46" i="5"/>
  <c r="H46" i="5"/>
  <c r="H71" i="5"/>
  <c r="N71" i="5"/>
  <c r="H65" i="5"/>
  <c r="AD20" i="13"/>
  <c r="AO20" i="13"/>
  <c r="AP20" i="13"/>
  <c r="H34" i="5"/>
  <c r="N34" i="5"/>
  <c r="O34" i="5"/>
  <c r="K45" i="5"/>
  <c r="L45" i="5"/>
  <c r="G58" i="5"/>
  <c r="L77" i="5"/>
  <c r="J86" i="5"/>
  <c r="K78" i="5"/>
  <c r="L78" i="5"/>
  <c r="E53" i="5"/>
  <c r="AD24" i="13"/>
  <c r="AO24" i="13"/>
  <c r="AP24" i="13"/>
  <c r="G8" i="5"/>
  <c r="AD38" i="13"/>
  <c r="AO38" i="13"/>
  <c r="AP38" i="13"/>
  <c r="AD34" i="13"/>
  <c r="AO34" i="13"/>
  <c r="AP34" i="13"/>
  <c r="H32" i="2"/>
  <c r="G35" i="2"/>
  <c r="K47" i="5"/>
  <c r="L47" i="5"/>
  <c r="K46" i="5"/>
  <c r="L46" i="5"/>
  <c r="H53" i="2"/>
  <c r="G55" i="2"/>
  <c r="AD36" i="13"/>
  <c r="AD37" i="13"/>
  <c r="AP37" i="13"/>
  <c r="AO36" i="13"/>
  <c r="AP36" i="13"/>
  <c r="J13" i="5"/>
  <c r="K11" i="5"/>
  <c r="G70" i="5"/>
  <c r="G83" i="5"/>
  <c r="G64" i="5"/>
  <c r="G32" i="5"/>
  <c r="G21" i="5"/>
  <c r="G22" i="5"/>
  <c r="G20" i="5"/>
  <c r="G94" i="5"/>
  <c r="L94" i="5"/>
  <c r="N94" i="5"/>
  <c r="G90" i="5"/>
  <c r="L90" i="5"/>
  <c r="N90" i="5"/>
  <c r="G28" i="5"/>
  <c r="G41" i="5"/>
  <c r="G91" i="5"/>
  <c r="L91" i="5"/>
  <c r="N91" i="5"/>
  <c r="G93" i="5"/>
  <c r="L93" i="5"/>
  <c r="N93" i="5"/>
  <c r="O93" i="5"/>
  <c r="G78" i="5"/>
  <c r="G56" i="5"/>
  <c r="G40" i="5"/>
  <c r="G81" i="5"/>
  <c r="G29" i="5"/>
  <c r="G23" i="5"/>
  <c r="G7" i="5"/>
  <c r="G72" i="5"/>
  <c r="F51" i="5"/>
  <c r="G51" i="5"/>
  <c r="H51" i="5"/>
  <c r="AD16" i="13"/>
  <c r="AD17" i="13"/>
  <c r="AP17" i="13"/>
  <c r="AO16" i="13"/>
  <c r="AP16" i="13"/>
  <c r="AD10" i="13"/>
  <c r="AD12" i="13"/>
  <c r="AD11" i="13"/>
  <c r="AP11" i="13"/>
  <c r="AO10" i="13"/>
  <c r="AP10" i="13"/>
  <c r="J53" i="5"/>
  <c r="K44" i="5"/>
  <c r="L79" i="5"/>
  <c r="G15" i="5"/>
  <c r="F18" i="5"/>
  <c r="F45" i="5"/>
  <c r="G45" i="5"/>
  <c r="H45" i="5"/>
  <c r="AM32" i="1"/>
  <c r="W31" i="1"/>
  <c r="G85" i="5"/>
  <c r="N36" i="2"/>
  <c r="O35" i="2"/>
  <c r="P35" i="2"/>
  <c r="E35" i="5"/>
  <c r="AM32" i="2"/>
  <c r="W31" i="2"/>
  <c r="K85" i="5"/>
  <c r="L85" i="5"/>
  <c r="N85" i="5"/>
  <c r="O85" i="5"/>
  <c r="W85" i="5"/>
  <c r="S85" i="5"/>
  <c r="U85" i="5"/>
  <c r="V85" i="5"/>
  <c r="AI25" i="7"/>
  <c r="AJ23" i="7"/>
  <c r="K48" i="5"/>
  <c r="L48" i="5"/>
  <c r="N17" i="5"/>
  <c r="H17" i="5"/>
  <c r="D53" i="5"/>
  <c r="F44" i="5"/>
  <c r="AD13" i="13"/>
  <c r="AP13" i="13"/>
  <c r="AO12" i="13"/>
  <c r="AP12" i="13"/>
  <c r="BO56" i="7"/>
  <c r="BF55" i="7"/>
  <c r="N41" i="1"/>
  <c r="M50" i="1"/>
  <c r="AO40" i="13"/>
  <c r="AP40" i="13"/>
  <c r="AD40" i="13"/>
  <c r="AD15" i="13"/>
  <c r="AP15" i="13"/>
  <c r="H49" i="2"/>
  <c r="G51" i="2"/>
  <c r="G48" i="5"/>
  <c r="H48" i="5"/>
  <c r="AD32" i="13"/>
  <c r="AD33" i="13"/>
  <c r="AP33" i="13"/>
  <c r="AO32" i="13"/>
  <c r="AP32" i="13"/>
  <c r="L15" i="5"/>
  <c r="K18" i="5"/>
  <c r="K51" i="5"/>
  <c r="L51" i="5"/>
  <c r="K50" i="5"/>
  <c r="L50" i="5"/>
  <c r="E13" i="5"/>
  <c r="F11" i="5"/>
  <c r="G63" i="5"/>
  <c r="F86" i="5"/>
  <c r="O35" i="1"/>
  <c r="P35" i="1"/>
  <c r="N36" i="1"/>
  <c r="D35" i="5"/>
  <c r="F35" i="5"/>
  <c r="G35" i="5"/>
  <c r="AD19" i="13"/>
  <c r="AK18" i="13"/>
  <c r="AH18" i="13"/>
  <c r="AG65" i="7"/>
  <c r="AG67" i="7"/>
  <c r="AG69" i="7"/>
  <c r="AD60" i="7"/>
  <c r="AD62" i="7"/>
  <c r="AD64" i="7"/>
  <c r="AD66" i="7"/>
  <c r="AD68" i="7"/>
  <c r="AD70" i="7"/>
  <c r="AK61" i="7"/>
  <c r="AK63" i="7"/>
  <c r="AK65" i="7"/>
  <c r="AK67" i="7"/>
  <c r="AK69" i="7"/>
  <c r="AG62" i="7"/>
  <c r="AG64" i="7"/>
  <c r="AG66" i="7"/>
  <c r="AG68" i="7"/>
  <c r="AG70" i="7"/>
  <c r="AD61" i="7"/>
  <c r="AD63" i="7"/>
  <c r="AD65" i="7"/>
  <c r="AD67" i="7"/>
  <c r="AD69" i="7"/>
  <c r="AK60" i="7"/>
  <c r="AK62" i="7"/>
  <c r="AK64" i="7"/>
  <c r="AK66" i="7"/>
  <c r="AK70" i="7"/>
  <c r="AG63" i="7"/>
  <c r="AG61" i="7"/>
  <c r="AK68" i="7"/>
  <c r="AG60" i="7"/>
  <c r="K81" i="5"/>
  <c r="L81" i="5"/>
  <c r="K84" i="5"/>
  <c r="L84" i="5"/>
  <c r="G80" i="5"/>
  <c r="AX32" i="2"/>
  <c r="H72" i="5"/>
  <c r="N72" i="5"/>
  <c r="N81" i="5"/>
  <c r="H81" i="5"/>
  <c r="H40" i="5"/>
  <c r="G42" i="5"/>
  <c r="N40" i="5"/>
  <c r="O90" i="5"/>
  <c r="H21" i="5"/>
  <c r="N21" i="5"/>
  <c r="O21" i="5"/>
  <c r="H60" i="5"/>
  <c r="H62" i="5"/>
  <c r="AD35" i="13"/>
  <c r="AP35" i="13"/>
  <c r="S34" i="5"/>
  <c r="Q34" i="5"/>
  <c r="W34" i="5"/>
  <c r="Y34" i="5"/>
  <c r="AA34" i="5"/>
  <c r="Q65" i="5"/>
  <c r="AF36" i="7"/>
  <c r="J35" i="5"/>
  <c r="K35" i="5"/>
  <c r="L35" i="5"/>
  <c r="AD23" i="13"/>
  <c r="AK22" i="13"/>
  <c r="AH22" i="13"/>
  <c r="N6" i="5"/>
  <c r="G9" i="5"/>
  <c r="H6" i="5"/>
  <c r="AI18" i="13"/>
  <c r="AJ18" i="13"/>
  <c r="AL18" i="13"/>
  <c r="AP19" i="13"/>
  <c r="AK19" i="13"/>
  <c r="AH19" i="13"/>
  <c r="O36" i="2"/>
  <c r="P36" i="2"/>
  <c r="N37" i="2"/>
  <c r="E36" i="5"/>
  <c r="K53" i="5"/>
  <c r="L44" i="5"/>
  <c r="N7" i="5"/>
  <c r="O7" i="5"/>
  <c r="H7" i="5"/>
  <c r="H68" i="5"/>
  <c r="H56" i="5"/>
  <c r="N56" i="5"/>
  <c r="G73" i="5"/>
  <c r="N41" i="5"/>
  <c r="O41" i="5"/>
  <c r="H41" i="5"/>
  <c r="H32" i="5"/>
  <c r="N32" i="5"/>
  <c r="O32" i="5"/>
  <c r="H79" i="5"/>
  <c r="K13" i="5"/>
  <c r="L11" i="5"/>
  <c r="AK24" i="13"/>
  <c r="AH24" i="13"/>
  <c r="AD25" i="13"/>
  <c r="O69" i="5"/>
  <c r="H59" i="5"/>
  <c r="N59" i="5"/>
  <c r="O67" i="5"/>
  <c r="AD31" i="13"/>
  <c r="AK30" i="13"/>
  <c r="AH30" i="13"/>
  <c r="N84" i="5"/>
  <c r="N80" i="5"/>
  <c r="H80" i="5"/>
  <c r="G11" i="5"/>
  <c r="F13" i="5"/>
  <c r="G12" i="5"/>
  <c r="F53" i="5"/>
  <c r="G44" i="5"/>
  <c r="H35" i="5"/>
  <c r="N35" i="5"/>
  <c r="O35" i="5"/>
  <c r="H76" i="5"/>
  <c r="G86" i="5"/>
  <c r="H85" i="5"/>
  <c r="H23" i="5"/>
  <c r="N23" i="5"/>
  <c r="O23" i="5"/>
  <c r="H77" i="5"/>
  <c r="N78" i="5"/>
  <c r="H78" i="5"/>
  <c r="H28" i="5"/>
  <c r="N28" i="5"/>
  <c r="G30" i="5"/>
  <c r="H20" i="5"/>
  <c r="N20" i="5"/>
  <c r="O20" i="5"/>
  <c r="H64" i="5"/>
  <c r="N64" i="5"/>
  <c r="H70" i="5"/>
  <c r="N70" i="5"/>
  <c r="AD39" i="13"/>
  <c r="AP39" i="13"/>
  <c r="H58" i="5"/>
  <c r="N58" i="5"/>
  <c r="O71" i="5"/>
  <c r="S33" i="5"/>
  <c r="Q33" i="5"/>
  <c r="W33" i="5"/>
  <c r="Y33" i="5"/>
  <c r="AA33" i="5"/>
  <c r="H25" i="5"/>
  <c r="N25" i="5"/>
  <c r="O25" i="5"/>
  <c r="AD27" i="13"/>
  <c r="AK26" i="13"/>
  <c r="AH26" i="13"/>
  <c r="Q24" i="5"/>
  <c r="Y24" i="5"/>
  <c r="H57" i="5"/>
  <c r="N57" i="5"/>
  <c r="AK28" i="13"/>
  <c r="AH28" i="13"/>
  <c r="AD29" i="13"/>
  <c r="O36" i="1"/>
  <c r="P36" i="1"/>
  <c r="N37" i="1"/>
  <c r="D36" i="5"/>
  <c r="F36" i="5"/>
  <c r="G36" i="5"/>
  <c r="H63" i="5"/>
  <c r="N63" i="5"/>
  <c r="O17" i="5"/>
  <c r="N47" i="5"/>
  <c r="O47" i="5"/>
  <c r="S47" i="5"/>
  <c r="U47" i="5"/>
  <c r="V47" i="5"/>
  <c r="N49" i="5"/>
  <c r="O49" i="5"/>
  <c r="H15" i="5"/>
  <c r="N15" i="5"/>
  <c r="G18" i="5"/>
  <c r="H29" i="5"/>
  <c r="N29" i="5"/>
  <c r="O29" i="5"/>
  <c r="H82" i="5"/>
  <c r="H61" i="5"/>
  <c r="H22" i="5"/>
  <c r="N22" i="5"/>
  <c r="O22" i="5"/>
  <c r="N83" i="5"/>
  <c r="H83" i="5"/>
  <c r="H66" i="5"/>
  <c r="H8" i="5"/>
  <c r="N8" i="5"/>
  <c r="O8" i="5"/>
  <c r="AK20" i="13"/>
  <c r="AH20" i="13"/>
  <c r="AD21" i="13"/>
  <c r="AD9" i="13"/>
  <c r="AP9" i="13"/>
  <c r="N50" i="5"/>
  <c r="O50" i="5"/>
  <c r="N52" i="5"/>
  <c r="O52" i="5"/>
  <c r="O16" i="5"/>
  <c r="N51" i="5"/>
  <c r="O51" i="5"/>
  <c r="S51" i="5"/>
  <c r="U51" i="5"/>
  <c r="V51" i="5"/>
  <c r="K86" i="5"/>
  <c r="W71" i="5"/>
  <c r="S71" i="5"/>
  <c r="U71" i="5"/>
  <c r="V71" i="5"/>
  <c r="AL20" i="13"/>
  <c r="AI20" i="13"/>
  <c r="AJ20" i="13"/>
  <c r="N46" i="5"/>
  <c r="O46" i="5"/>
  <c r="N18" i="5"/>
  <c r="O15" i="5"/>
  <c r="N45" i="5"/>
  <c r="O45" i="5"/>
  <c r="S17" i="5"/>
  <c r="W17" i="5"/>
  <c r="Q17" i="5"/>
  <c r="AI28" i="13"/>
  <c r="AJ28" i="13"/>
  <c r="AL28" i="13"/>
  <c r="U33" i="5"/>
  <c r="V33" i="5"/>
  <c r="O64" i="5"/>
  <c r="O78" i="5"/>
  <c r="N86" i="5"/>
  <c r="O84" i="5"/>
  <c r="W67" i="5"/>
  <c r="Q67" i="5"/>
  <c r="Q69" i="5"/>
  <c r="W69" i="5"/>
  <c r="O56" i="5"/>
  <c r="N73" i="5"/>
  <c r="U34" i="5"/>
  <c r="V34" i="5"/>
  <c r="X34" i="5"/>
  <c r="Q60" i="5"/>
  <c r="AP21" i="13"/>
  <c r="AK21" i="13"/>
  <c r="AH21" i="13"/>
  <c r="S22" i="5"/>
  <c r="Q22" i="5"/>
  <c r="W22" i="5"/>
  <c r="Y22" i="5"/>
  <c r="AA22" i="5"/>
  <c r="Q52" i="5"/>
  <c r="W52" i="5"/>
  <c r="Q82" i="5"/>
  <c r="H36" i="5"/>
  <c r="W50" i="5"/>
  <c r="Q50" i="5"/>
  <c r="S8" i="5"/>
  <c r="W8" i="5"/>
  <c r="Q8" i="5"/>
  <c r="Q61" i="5"/>
  <c r="S29" i="5"/>
  <c r="Q29" i="5"/>
  <c r="W29" i="5"/>
  <c r="N48" i="5"/>
  <c r="O48" i="5"/>
  <c r="O37" i="1"/>
  <c r="P37" i="1"/>
  <c r="N38" i="1"/>
  <c r="D37" i="5"/>
  <c r="O57" i="5"/>
  <c r="AI26" i="13"/>
  <c r="AJ26" i="13"/>
  <c r="AL26" i="13"/>
  <c r="N30" i="5"/>
  <c r="O28" i="5"/>
  <c r="S52" i="5"/>
  <c r="U52" i="5"/>
  <c r="V52" i="5"/>
  <c r="Q76" i="5"/>
  <c r="H44" i="5"/>
  <c r="G53" i="5"/>
  <c r="N11" i="5"/>
  <c r="H11" i="5"/>
  <c r="G13" i="5"/>
  <c r="AI30" i="13"/>
  <c r="AJ30" i="13"/>
  <c r="AL30" i="13"/>
  <c r="O59" i="5"/>
  <c r="AP25" i="13"/>
  <c r="AK25" i="13"/>
  <c r="AH25" i="13"/>
  <c r="S7" i="5"/>
  <c r="W7" i="5"/>
  <c r="Q7" i="5"/>
  <c r="N38" i="2"/>
  <c r="O37" i="2"/>
  <c r="P37" i="2"/>
  <c r="E37" i="5"/>
  <c r="O6" i="5"/>
  <c r="N9" i="5"/>
  <c r="N44" i="5"/>
  <c r="N42" i="5"/>
  <c r="O40" i="5"/>
  <c r="O81" i="5"/>
  <c r="Q51" i="5"/>
  <c r="W51" i="5"/>
  <c r="O83" i="5"/>
  <c r="Q49" i="5"/>
  <c r="W49" i="5"/>
  <c r="O63" i="5"/>
  <c r="AK27" i="13"/>
  <c r="AH27" i="13"/>
  <c r="AP27" i="13"/>
  <c r="Q71" i="5"/>
  <c r="O70" i="5"/>
  <c r="Q20" i="5"/>
  <c r="Y20" i="5"/>
  <c r="Q77" i="5"/>
  <c r="S50" i="5"/>
  <c r="U50" i="5"/>
  <c r="V50" i="5"/>
  <c r="AK31" i="13"/>
  <c r="AH31" i="13"/>
  <c r="AP31" i="13"/>
  <c r="AI24" i="13"/>
  <c r="AJ24" i="13"/>
  <c r="AL24" i="13"/>
  <c r="Q79" i="5"/>
  <c r="W41" i="5"/>
  <c r="S41" i="5"/>
  <c r="Q41" i="5"/>
  <c r="Q68" i="5"/>
  <c r="AI22" i="13"/>
  <c r="AJ22" i="13"/>
  <c r="AL22" i="13"/>
  <c r="AF37" i="7"/>
  <c r="J36" i="5"/>
  <c r="K36" i="5"/>
  <c r="L36" i="5"/>
  <c r="Q62" i="5"/>
  <c r="Q21" i="5"/>
  <c r="Y21" i="5"/>
  <c r="O72" i="5"/>
  <c r="S16" i="5"/>
  <c r="Q16" i="5"/>
  <c r="W16" i="5"/>
  <c r="Q66" i="5"/>
  <c r="Q47" i="5"/>
  <c r="W47" i="5"/>
  <c r="AP29" i="13"/>
  <c r="AK29" i="13"/>
  <c r="AH29" i="13"/>
  <c r="Q25" i="5"/>
  <c r="Y25" i="5"/>
  <c r="O58" i="5"/>
  <c r="S23" i="5"/>
  <c r="W23" i="5"/>
  <c r="Y23" i="5"/>
  <c r="AA23" i="5"/>
  <c r="Q23" i="5"/>
  <c r="S49" i="5"/>
  <c r="U49" i="5"/>
  <c r="V49" i="5"/>
  <c r="Q85" i="5"/>
  <c r="S35" i="5"/>
  <c r="Q35" i="5"/>
  <c r="W35" i="5"/>
  <c r="Y35" i="5"/>
  <c r="AA35" i="5"/>
  <c r="N12" i="5"/>
  <c r="O12" i="5"/>
  <c r="H12" i="5"/>
  <c r="O80" i="5"/>
  <c r="S67" i="5"/>
  <c r="U67" i="5"/>
  <c r="V67" i="5"/>
  <c r="S69" i="5"/>
  <c r="U69" i="5"/>
  <c r="V69" i="5"/>
  <c r="Q32" i="5"/>
  <c r="W32" i="5"/>
  <c r="Y32" i="5"/>
  <c r="AA32" i="5"/>
  <c r="AI19" i="13"/>
  <c r="AJ19" i="13"/>
  <c r="AL19" i="13"/>
  <c r="AK23" i="13"/>
  <c r="AH23" i="13"/>
  <c r="AP23" i="13"/>
  <c r="U29" i="5"/>
  <c r="V29" i="5"/>
  <c r="X29" i="5"/>
  <c r="N36" i="5"/>
  <c r="O36" i="5"/>
  <c r="U17" i="5"/>
  <c r="V17" i="5"/>
  <c r="X17" i="5"/>
  <c r="W46" i="5"/>
  <c r="Q46" i="5"/>
  <c r="S46" i="5"/>
  <c r="U46" i="5"/>
  <c r="V46" i="5"/>
  <c r="U23" i="5"/>
  <c r="V23" i="5"/>
  <c r="Q40" i="5"/>
  <c r="W40" i="5"/>
  <c r="S40" i="5"/>
  <c r="S6" i="5"/>
  <c r="Q6" i="5"/>
  <c r="W6" i="5"/>
  <c r="U35" i="5"/>
  <c r="V35" i="5"/>
  <c r="X35" i="5"/>
  <c r="AI29" i="13"/>
  <c r="AJ29" i="13"/>
  <c r="AL29" i="13"/>
  <c r="AL27" i="13"/>
  <c r="AI27" i="13"/>
  <c r="AJ27" i="13"/>
  <c r="Q58" i="5"/>
  <c r="W58" i="5"/>
  <c r="S58" i="5"/>
  <c r="U58" i="5"/>
  <c r="V58" i="5"/>
  <c r="AI31" i="13"/>
  <c r="AJ31" i="13"/>
  <c r="AL31" i="13"/>
  <c r="Q83" i="5"/>
  <c r="W83" i="5"/>
  <c r="S83" i="5"/>
  <c r="U83" i="5"/>
  <c r="V83" i="5"/>
  <c r="Q81" i="5"/>
  <c r="W81" i="5"/>
  <c r="S81" i="5"/>
  <c r="U81" i="5"/>
  <c r="V81" i="5"/>
  <c r="O44" i="5"/>
  <c r="N53" i="5"/>
  <c r="U7" i="5"/>
  <c r="V7" i="5"/>
  <c r="X7" i="5"/>
  <c r="W59" i="5"/>
  <c r="S59" i="5"/>
  <c r="U59" i="5"/>
  <c r="V59" i="5"/>
  <c r="Q59" i="5"/>
  <c r="Q57" i="5"/>
  <c r="W57" i="5"/>
  <c r="S57" i="5"/>
  <c r="U57" i="5"/>
  <c r="V57" i="5"/>
  <c r="Q48" i="5"/>
  <c r="W48" i="5"/>
  <c r="S48" i="5"/>
  <c r="U48" i="5"/>
  <c r="V48" i="5"/>
  <c r="U8" i="5"/>
  <c r="V8" i="5"/>
  <c r="X8" i="5"/>
  <c r="U41" i="5"/>
  <c r="V41" i="5"/>
  <c r="X41" i="5"/>
  <c r="S12" i="5"/>
  <c r="Q12" i="5"/>
  <c r="W12" i="5"/>
  <c r="U16" i="5"/>
  <c r="V16" i="5"/>
  <c r="X16" i="5"/>
  <c r="AF38" i="7"/>
  <c r="AH37" i="7"/>
  <c r="J37" i="5"/>
  <c r="K37" i="5"/>
  <c r="L37" i="5"/>
  <c r="Q70" i="5"/>
  <c r="W70" i="5"/>
  <c r="S70" i="5"/>
  <c r="U70" i="5"/>
  <c r="V70" i="5"/>
  <c r="S28" i="5"/>
  <c r="W28" i="5"/>
  <c r="Q28" i="5"/>
  <c r="AI23" i="13"/>
  <c r="AJ23" i="13"/>
  <c r="AL23" i="13"/>
  <c r="Q80" i="5"/>
  <c r="W80" i="5"/>
  <c r="X22" i="5"/>
  <c r="U22" i="5"/>
  <c r="V22" i="5"/>
  <c r="Q64" i="5"/>
  <c r="W64" i="5"/>
  <c r="S64" i="5"/>
  <c r="U64" i="5"/>
  <c r="V64" i="5"/>
  <c r="Q45" i="5"/>
  <c r="W45" i="5"/>
  <c r="S45" i="5"/>
  <c r="U45" i="5"/>
  <c r="V45" i="5"/>
  <c r="S80" i="5"/>
  <c r="U80" i="5"/>
  <c r="V80" i="5"/>
  <c r="Q72" i="5"/>
  <c r="W72" i="5"/>
  <c r="S72" i="5"/>
  <c r="U72" i="5"/>
  <c r="V72" i="5"/>
  <c r="W63" i="5"/>
  <c r="S63" i="5"/>
  <c r="U63" i="5"/>
  <c r="V63" i="5"/>
  <c r="Q63" i="5"/>
  <c r="O38" i="2"/>
  <c r="P38" i="2"/>
  <c r="E38" i="5"/>
  <c r="AI25" i="13"/>
  <c r="AJ25" i="13"/>
  <c r="AL25" i="13"/>
  <c r="N13" i="5"/>
  <c r="O11" i="5"/>
  <c r="F37" i="5"/>
  <c r="G37" i="5"/>
  <c r="AI21" i="13"/>
  <c r="AJ21" i="13"/>
  <c r="AL21" i="13"/>
  <c r="Q56" i="5"/>
  <c r="W56" i="5"/>
  <c r="S56" i="5"/>
  <c r="U56" i="5"/>
  <c r="X33" i="5"/>
  <c r="S15" i="5"/>
  <c r="W15" i="5"/>
  <c r="Q15" i="5"/>
  <c r="O38" i="1"/>
  <c r="P38" i="1"/>
  <c r="D38" i="5"/>
  <c r="Q84" i="5"/>
  <c r="W84" i="5"/>
  <c r="S84" i="5"/>
  <c r="U84" i="5"/>
  <c r="V84" i="5"/>
  <c r="Q78" i="5"/>
  <c r="W78" i="5"/>
  <c r="S78" i="5"/>
  <c r="U78" i="5"/>
  <c r="V78" i="5"/>
  <c r="V86" i="5"/>
  <c r="U86" i="5"/>
  <c r="U87" i="5"/>
  <c r="U6" i="5"/>
  <c r="V6" i="5"/>
  <c r="X6" i="5"/>
  <c r="F38" i="5"/>
  <c r="G38" i="5"/>
  <c r="U40" i="5"/>
  <c r="V40" i="5"/>
  <c r="X40" i="5"/>
  <c r="S11" i="5"/>
  <c r="Q11" i="5"/>
  <c r="W11" i="5"/>
  <c r="U12" i="5"/>
  <c r="V12" i="5"/>
  <c r="X12" i="5"/>
  <c r="U15" i="5"/>
  <c r="V15" i="5"/>
  <c r="X15" i="5"/>
  <c r="U28" i="5"/>
  <c r="V28" i="5"/>
  <c r="X28" i="5"/>
  <c r="AI37" i="7"/>
  <c r="AK37" i="7"/>
  <c r="AL37" i="7"/>
  <c r="S36" i="5"/>
  <c r="Q36" i="5"/>
  <c r="W36" i="5"/>
  <c r="Y36" i="5"/>
  <c r="AA36" i="5"/>
  <c r="V56" i="5"/>
  <c r="V73" i="5"/>
  <c r="U73" i="5"/>
  <c r="U74" i="5"/>
  <c r="H37" i="5"/>
  <c r="N37" i="5"/>
  <c r="O37" i="5"/>
  <c r="AH38" i="7"/>
  <c r="J38" i="5"/>
  <c r="K38" i="5"/>
  <c r="L38" i="5"/>
  <c r="AH32" i="7"/>
  <c r="AH33" i="7"/>
  <c r="AH34" i="7"/>
  <c r="AH35" i="7"/>
  <c r="AH36" i="7"/>
  <c r="Q44" i="5"/>
  <c r="W44" i="5"/>
  <c r="S44" i="5"/>
  <c r="U44" i="5"/>
  <c r="X23" i="5"/>
  <c r="V44" i="5"/>
  <c r="V53" i="5"/>
  <c r="U53" i="5"/>
  <c r="U54" i="5"/>
  <c r="AI35" i="7"/>
  <c r="AK35" i="7"/>
  <c r="AL35" i="7"/>
  <c r="AI34" i="7"/>
  <c r="AK34" i="7"/>
  <c r="AL34" i="7"/>
  <c r="AI38" i="7"/>
  <c r="AK38" i="7"/>
  <c r="AL38" i="7"/>
  <c r="X73" i="5"/>
  <c r="V74" i="5"/>
  <c r="U36" i="5"/>
  <c r="V36" i="5"/>
  <c r="X36" i="5"/>
  <c r="S37" i="5"/>
  <c r="Q37" i="5"/>
  <c r="W37" i="5"/>
  <c r="Y37" i="5"/>
  <c r="AA37" i="5"/>
  <c r="U11" i="5"/>
  <c r="V11" i="5"/>
  <c r="X11" i="5"/>
  <c r="AI33" i="7"/>
  <c r="AK33" i="7"/>
  <c r="AL33" i="7"/>
  <c r="AK36" i="7"/>
  <c r="AL36" i="7"/>
  <c r="AI36" i="7"/>
  <c r="AK32" i="7"/>
  <c r="AL32" i="7"/>
  <c r="AI32" i="7"/>
  <c r="H38" i="5"/>
  <c r="N38" i="5"/>
  <c r="O38" i="5"/>
  <c r="X86" i="5"/>
  <c r="V87" i="5"/>
  <c r="Q38" i="5"/>
  <c r="Y38" i="5"/>
  <c r="U37" i="5"/>
  <c r="V37" i="5"/>
  <c r="X37" i="5"/>
  <c r="X53" i="5"/>
  <c r="V54" i="5"/>
</calcChain>
</file>

<file path=xl/sharedStrings.xml><?xml version="1.0" encoding="utf-8"?>
<sst xmlns="http://schemas.openxmlformats.org/spreadsheetml/2006/main" count="759" uniqueCount="308">
  <si>
    <t>Goals</t>
  </si>
  <si>
    <t>No.</t>
  </si>
  <si>
    <t>Year</t>
  </si>
  <si>
    <t>Date</t>
  </si>
  <si>
    <t>HomeTeam</t>
  </si>
  <si>
    <t>AwayTeam</t>
  </si>
  <si>
    <t>FTHG</t>
  </si>
  <si>
    <t>FTAG</t>
  </si>
  <si>
    <t>FTR</t>
  </si>
  <si>
    <t>HTHG</t>
  </si>
  <si>
    <t>HTAG</t>
  </si>
  <si>
    <t>HTR</t>
  </si>
  <si>
    <t>HT/FT</t>
  </si>
  <si>
    <t>0-0</t>
  </si>
  <si>
    <t>0-1</t>
  </si>
  <si>
    <t>0-2</t>
  </si>
  <si>
    <t>0-3</t>
  </si>
  <si>
    <t>1-0</t>
  </si>
  <si>
    <t>1-1</t>
  </si>
  <si>
    <t>1-2</t>
  </si>
  <si>
    <t>1-3</t>
  </si>
  <si>
    <t>2-0</t>
  </si>
  <si>
    <t>2-1</t>
  </si>
  <si>
    <t>2-2</t>
  </si>
  <si>
    <t>2-3</t>
  </si>
  <si>
    <t>3-0</t>
  </si>
  <si>
    <t>3-1</t>
  </si>
  <si>
    <t>3-2</t>
  </si>
  <si>
    <t>3-3</t>
  </si>
  <si>
    <t>Unquoted</t>
  </si>
  <si>
    <t>more</t>
  </si>
  <si>
    <t>U1.5</t>
  </si>
  <si>
    <t>U3.5</t>
  </si>
  <si>
    <t>U2.5</t>
  </si>
  <si>
    <t>U4.5</t>
  </si>
  <si>
    <t>U5.5</t>
  </si>
  <si>
    <t>U6.5</t>
  </si>
  <si>
    <t>Both Teams To Score</t>
  </si>
  <si>
    <t>BTS</t>
  </si>
  <si>
    <t>Yes</t>
  </si>
  <si>
    <t>No</t>
  </si>
  <si>
    <t>AVER</t>
  </si>
  <si>
    <t>H2H</t>
  </si>
  <si>
    <t>AVER-2</t>
  </si>
  <si>
    <t>HS-A0</t>
  </si>
  <si>
    <t>AS-H0</t>
  </si>
  <si>
    <t>H-CS</t>
  </si>
  <si>
    <t>A-CS</t>
  </si>
  <si>
    <t>Odds</t>
  </si>
  <si>
    <t>Betfair</t>
  </si>
  <si>
    <t>HT CS</t>
  </si>
  <si>
    <t>HH</t>
  </si>
  <si>
    <t>HD</t>
  </si>
  <si>
    <t>HA</t>
  </si>
  <si>
    <t>DH</t>
  </si>
  <si>
    <t>DD</t>
  </si>
  <si>
    <t>DA</t>
  </si>
  <si>
    <t>AH</t>
  </si>
  <si>
    <t>AD</t>
  </si>
  <si>
    <t>AA</t>
  </si>
  <si>
    <t>Draw No Bet</t>
  </si>
  <si>
    <t>FT</t>
  </si>
  <si>
    <t>HT</t>
  </si>
  <si>
    <t>HTH</t>
  </si>
  <si>
    <t>HTA</t>
  </si>
  <si>
    <t>First Half Goals</t>
  </si>
  <si>
    <t>U 1.5</t>
  </si>
  <si>
    <t>O 1.5</t>
  </si>
  <si>
    <t>AwBH</t>
  </si>
  <si>
    <t>Home</t>
  </si>
  <si>
    <t>Away</t>
  </si>
  <si>
    <t>U 2.5</t>
  </si>
  <si>
    <t>U 3.5</t>
  </si>
  <si>
    <t>U 4.5</t>
  </si>
  <si>
    <t>U 5.5</t>
  </si>
  <si>
    <t>U 6.5</t>
  </si>
  <si>
    <t>HwBH</t>
  </si>
  <si>
    <t>Average Goals FT</t>
  </si>
  <si>
    <t>AUCS</t>
  </si>
  <si>
    <t>AUSC</t>
  </si>
  <si>
    <t>Real</t>
  </si>
  <si>
    <t>← Here</t>
  </si>
  <si>
    <t>:The Only 3 Fields You Need To Change On This Page Are:</t>
  </si>
  <si>
    <t>Here 3</t>
  </si>
  <si>
    <t>↓</t>
  </si>
  <si>
    <t>Enter</t>
  </si>
  <si>
    <t>Win To Nil</t>
  </si>
  <si>
    <t>Clean Sheet</t>
  </si>
  <si>
    <t>Win Both Halves</t>
  </si>
  <si>
    <t>Full-time Result</t>
  </si>
  <si>
    <t>Half-time Result</t>
  </si>
  <si>
    <t>Half-time/Full-time</t>
  </si>
  <si>
    <t>Odds ↓</t>
  </si>
  <si>
    <t>Draw</t>
  </si>
  <si>
    <t>Prob.</t>
  </si>
  <si>
    <t>Over/Under 'X' Goals</t>
  </si>
  <si>
    <t>"NO" bets</t>
  </si>
  <si>
    <t>Value I</t>
  </si>
  <si>
    <t xml:space="preserve">Win Probability </t>
  </si>
  <si>
    <t>Value II</t>
  </si>
  <si>
    <t>Full-time Correct Score</t>
  </si>
  <si>
    <t>Half-time Correct Score</t>
  </si>
  <si>
    <t>FT CS</t>
  </si>
  <si>
    <t>Opposition</t>
  </si>
  <si>
    <t>%</t>
  </si>
  <si>
    <t>FTGD</t>
  </si>
  <si>
    <t>HTGD</t>
  </si>
  <si>
    <t>O 0.5</t>
  </si>
  <si>
    <t>O 2.5</t>
  </si>
  <si>
    <t>O 3.5</t>
  </si>
  <si>
    <t>O 4.5</t>
  </si>
  <si>
    <t>Events</t>
  </si>
  <si>
    <t>O 5.5</t>
  </si>
  <si>
    <t>O 6.5</t>
  </si>
  <si>
    <t>FT GD</t>
  </si>
  <si>
    <t>HT GD</t>
  </si>
  <si>
    <t>AVER.</t>
  </si>
  <si>
    <t>Per Game</t>
  </si>
  <si>
    <t>Total</t>
  </si>
  <si>
    <t>Rounded</t>
  </si>
  <si>
    <t xml:space="preserve">Value I = </t>
  </si>
  <si>
    <t xml:space="preserve">Value II = </t>
  </si>
  <si>
    <t>% price difference between market odds/real odds</t>
  </si>
  <si>
    <t>% 'value' or 'mathematical advantage'</t>
  </si>
  <si>
    <t>Comparison</t>
  </si>
  <si>
    <t>Average Goals HT</t>
  </si>
  <si>
    <t>FT Total</t>
  </si>
  <si>
    <t>HT Total</t>
  </si>
  <si>
    <t>FT Average Goals</t>
  </si>
  <si>
    <t>HT Average Goals</t>
  </si>
  <si>
    <t>→</t>
  </si>
  <si>
    <t>Full-time Correct Score Prediction</t>
  </si>
  <si>
    <t>Half-time Correct Score Prediction</t>
  </si>
  <si>
    <t>R-Tot</t>
  </si>
  <si>
    <t>Half-time / Full-time</t>
  </si>
  <si>
    <t>Over/Under</t>
  </si>
  <si>
    <t>Over</t>
  </si>
  <si>
    <t>Under</t>
  </si>
  <si>
    <t>Over / Under 'X' Goals</t>
  </si>
  <si>
    <t>H/A</t>
  </si>
  <si>
    <t>Statistical Score Predictions</t>
  </si>
  <si>
    <t>FTH</t>
  </si>
  <si>
    <t>FTA</t>
  </si>
  <si>
    <t>FTG</t>
  </si>
  <si>
    <t>HTG</t>
  </si>
  <si>
    <t>Important NOTES</t>
  </si>
  <si>
    <t xml:space="preserve">You should accept that you bet or gamble at your own risk. If you experience gambling problems of any kind, you should seek professional advice from a professional body such as Gamble Aware, Gamblers Anonymous or Gamcare. We advise that you should never risk more than you can afford to lose and under no circumstances attempt to chase back losses already accrued.
No betting or gambling of any form occurs on Soccerwidow’s Web site. Soccerwidow's explanations and examples are mainly paper exercises and simulations to teach people odds calculation and open their minds to betting maths and statistics.
In a region where betting or gambling is not permitted this spreadsheet and Soccerwidow’s Web site should be used for informational purposes only, and not with a view to betting or gambling via a third party website. It is the individual's responsibility to ensure that any activity with a third party which facilitates the placement of bets and/or wagers does not breach the laws relating to betting or gambling of the country or state where the individual is based. Under no circumstances will Soccerwidow be liable for any breach of state or country law that may occur as a result of an individual's usage of the Soccerwidow Web site, or of any other third party Web site. It is the individual's responsibility to comply with their local laws.
You must also understand that it is illegal for anyone under the age of 18 to bet or gamble. </t>
  </si>
  <si>
    <t>Liability Disclaimer</t>
  </si>
  <si>
    <r>
      <t xml:space="preserve">
</t>
    </r>
    <r>
      <rPr>
        <sz val="12"/>
        <color indexed="8"/>
        <rFont val="Calibri"/>
        <family val="2"/>
      </rPr>
      <t>We cannot guarantee the correctness of information contained within, or of information obtained from third parties such as various football data Web sites. The information contained in this spreadsheet is not meant in any way to be a source of professional advice or recommendation for any form of betting or gambling. Furthermore, although the calculations have been carried out with the greatest care and have been thoroughly checked for correctness, we provide no assurance that the spreadsheet is error-free.</t>
    </r>
    <r>
      <rPr>
        <sz val="11"/>
        <color indexed="8"/>
        <rFont val="Calibri"/>
        <family val="2"/>
      </rPr>
      <t xml:space="preserve">
In addition, we cannot guarantee that bookmakers and the market will continue applying the same approach to computing their odds in future, and therefore any conclusions drawn from the analysis may not be applicable in the future.
Soccerwidow accepts no responsibility or liability for any betting or gambling losses or damages which may be incurred by any person or persons using any of the data in this spreadsheet, or information contained on Soccerwidow’s Web site, third party links, sponsors and affiliates, or any email correspondence. 
</t>
    </r>
  </si>
  <si>
    <t>However, we find it does prevent confusion when filling-in information from statistics sites.</t>
  </si>
  <si>
    <t>The spreadsheet will then automatically calculate the value, probabilities and indicate all the back and lay bets available.</t>
  </si>
  <si>
    <t>Value Calc Tab:</t>
  </si>
  <si>
    <t>Team Tabs (Home and Away):</t>
  </si>
  <si>
    <t xml:space="preserve">In this tab the value calculations are carried out. </t>
  </si>
  <si>
    <r>
      <rPr>
        <sz val="11"/>
        <rFont val="Calibri"/>
        <family val="2"/>
      </rPr>
      <t>HTHG = Half-time Home Goals</t>
    </r>
  </si>
  <si>
    <r>
      <rPr>
        <sz val="11"/>
        <rFont val="Calibri"/>
        <family val="2"/>
      </rPr>
      <t>HTAG = Half-time Away Goals</t>
    </r>
  </si>
  <si>
    <t>BTS = Both Teams to Score</t>
  </si>
  <si>
    <t>H-CS = Home Clean Sheet</t>
  </si>
  <si>
    <t>A-CS = Away Clean Sheet</t>
  </si>
  <si>
    <t>FT CS = Full Time Correct Score</t>
  </si>
  <si>
    <t>HT CS = Half Time Correct Score</t>
  </si>
  <si>
    <t>These are raw data tabs. Should you wish to use this spreadsheet for other teams you need to fill in cell range B2 to G32 and J2 to K31. Everything else is calculated automatically.</t>
  </si>
  <si>
    <r>
      <t>Filling-in columns B (Year/Comp) and C</t>
    </r>
    <r>
      <rPr>
        <sz val="11"/>
        <rFont val="Calibri"/>
        <family val="2"/>
      </rPr>
      <t xml:space="preserve"> (Date) is optional as the information in these  two columns is not sensitive to the formulae. </t>
    </r>
  </si>
  <si>
    <t>h2h Tab:</t>
  </si>
  <si>
    <r>
      <t xml:space="preserve">This spreadsheet is for personal use and informational purposes only. </t>
    </r>
    <r>
      <rPr>
        <sz val="11"/>
        <color indexed="8"/>
        <rFont val="Calibri"/>
        <family val="2"/>
      </rPr>
      <t xml:space="preserve">
You may not re-distribute the spreadsheet, publish or share it with anybody.
Should you wish to use the information contained in the spreadsheet for other than your own personal needs you must obtain permission from Soccerwidow
Please email to: </t>
    </r>
    <r>
      <rPr>
        <b/>
        <sz val="11"/>
        <color indexed="8"/>
        <rFont val="Calibri"/>
        <family val="2"/>
      </rPr>
      <t>admin@soccerwidow.com</t>
    </r>
    <r>
      <rPr>
        <sz val="11"/>
        <color indexed="8"/>
        <rFont val="Calibri"/>
        <family val="2"/>
      </rPr>
      <t>. We are sure that an easy agreement will be reached and often just an acknowledgement is sufficient.</t>
    </r>
  </si>
  <si>
    <r>
      <t xml:space="preserve">Column Q: </t>
    </r>
    <r>
      <rPr>
        <b/>
        <sz val="11"/>
        <rFont val="Calibri"/>
        <family val="2"/>
      </rPr>
      <t>B</t>
    </r>
    <r>
      <rPr>
        <sz val="11"/>
        <rFont val="Calibri"/>
        <family val="2"/>
      </rPr>
      <t xml:space="preserve"> means back bets with a probability of at least 70%; </t>
    </r>
    <r>
      <rPr>
        <b/>
        <sz val="11"/>
        <rFont val="Calibri"/>
        <family val="2"/>
      </rPr>
      <t>L</t>
    </r>
    <r>
      <rPr>
        <sz val="11"/>
        <rFont val="Calibri"/>
        <family val="2"/>
      </rPr>
      <t xml:space="preserve"> means Lay bets with probabilities less than 25%. </t>
    </r>
  </si>
  <si>
    <t>Column R: Outputs potential bet canditates</t>
  </si>
  <si>
    <t>Please note that each match needs individual attention. The spreadsheets and fomulas will give you an indication where to look for value bets,</t>
  </si>
  <si>
    <t>Never bet 'under value', and don't bet if you don't believe in the bet!</t>
  </si>
  <si>
    <t>HT/FT = Half-time/Full-time result</t>
  </si>
  <si>
    <t>AwBH = Away wins both halves</t>
  </si>
  <si>
    <t>HwBH = Home wins both halves</t>
  </si>
  <si>
    <t>HS-A0 = Home Team wins to nil</t>
  </si>
  <si>
    <t>AS-H0 = Away Team wins to nil</t>
  </si>
  <si>
    <t>HTR = Half-time Result</t>
  </si>
  <si>
    <t>FTR = Full-time Result</t>
  </si>
  <si>
    <t>FTG = Full-time Goals</t>
  </si>
  <si>
    <t>FTAG = Full-time Away Goals</t>
  </si>
  <si>
    <t>FTHG = Full-time Home Goals</t>
  </si>
  <si>
    <t>but they cannot do the job of reading salient news and applying good judgment.</t>
  </si>
  <si>
    <r>
      <t xml:space="preserve">Column </t>
    </r>
    <r>
      <rPr>
        <b/>
        <sz val="11"/>
        <rFont val="Calibri"/>
        <family val="2"/>
      </rPr>
      <t xml:space="preserve">N </t>
    </r>
    <r>
      <rPr>
        <sz val="11"/>
        <rFont val="Calibri"/>
        <family val="2"/>
      </rPr>
      <t xml:space="preserve">is the 'true' or 'real' probability and column </t>
    </r>
    <r>
      <rPr>
        <b/>
        <sz val="11"/>
        <rFont val="Calibri"/>
        <family val="2"/>
      </rPr>
      <t>O</t>
    </r>
    <r>
      <rPr>
        <sz val="11"/>
        <rFont val="Calibri"/>
        <family val="2"/>
      </rPr>
      <t xml:space="preserve"> are the 'true' or 'real' odds against which we compare the market odds in order to arrive at the 'value' in a particular bet.</t>
    </r>
  </si>
  <si>
    <t>This is a raw data tab. Should you wish to use this spreadsheet for other teams you need to fill in columns A to L and O and P. Everything else is calculated automatically.</t>
  </si>
  <si>
    <t>IMPORTANT NOTE! One way only. Team A at home, team B away results only. You should only use this spreadsheet for matches with at least 6 h2h's in the past 10 years. The more the better.</t>
  </si>
  <si>
    <t>All competitions, but don't use 'friendlies'.</t>
  </si>
  <si>
    <t>(Data to be entered where cells highlighted in this colour)</t>
  </si>
  <si>
    <t>'True' Odds</t>
  </si>
  <si>
    <r>
      <t>MONITORING PURPOSES ONLY</t>
    </r>
    <r>
      <rPr>
        <b/>
        <sz val="10"/>
        <rFont val="Franklin Gothic Book"/>
        <family val="2"/>
      </rPr>
      <t xml:space="preserve">
Half-time/Full-time</t>
    </r>
  </si>
  <si>
    <t>BEST</t>
  </si>
  <si>
    <t>To find h2h data we recommend Betexplorer.com, Soccerbase.com or 
http://www.wettpoint.com/ergebnis-archiv/fussball.html</t>
  </si>
  <si>
    <t/>
  </si>
  <si>
    <t>custom</t>
  </si>
  <si>
    <t>automatic</t>
  </si>
  <si>
    <t>Back</t>
  </si>
  <si>
    <t>Lay</t>
  </si>
  <si>
    <t>or "-"</t>
  </si>
  <si>
    <t>Last 25 respective home/away league matches each</t>
  </si>
  <si>
    <t>IMPORTANT NOTE! Team A last 25 home results; Team B last 25 away results only: League games only - both teams to have played in the same league spanning their respective 25 games</t>
  </si>
  <si>
    <t xml:space="preserve">Minimum 6 H2H
in last 10 years </t>
  </si>
  <si>
    <t>-</t>
  </si>
  <si>
    <t xml:space="preserve"> </t>
  </si>
  <si>
    <t>Asian Handicap</t>
  </si>
  <si>
    <t>Head-to-Head</t>
  </si>
  <si>
    <t>Best</t>
  </si>
  <si>
    <t>Splits</t>
  </si>
  <si>
    <t>H/Cap</t>
  </si>
  <si>
    <t>-4</t>
  </si>
  <si>
    <t>(-3.5, -4)</t>
  </si>
  <si>
    <t>-3.75</t>
  </si>
  <si>
    <t>-3.5</t>
  </si>
  <si>
    <t>(-3, -3.5)</t>
  </si>
  <si>
    <t>-3.25</t>
  </si>
  <si>
    <t>-3</t>
  </si>
  <si>
    <t>(-2.5, -3)</t>
  </si>
  <si>
    <t>-2.75</t>
  </si>
  <si>
    <t>-2.5</t>
  </si>
  <si>
    <t>(-2, -2.5)</t>
  </si>
  <si>
    <t>-2.25</t>
  </si>
  <si>
    <t>-2</t>
  </si>
  <si>
    <t>(-1.5, -2)</t>
  </si>
  <si>
    <t>-1.75</t>
  </si>
  <si>
    <t>-1.5</t>
  </si>
  <si>
    <t>(-1, -1.5)</t>
  </si>
  <si>
    <t>-1.25</t>
  </si>
  <si>
    <t>-1</t>
  </si>
  <si>
    <t>(-0.5, -1)</t>
  </si>
  <si>
    <t>-0.75</t>
  </si>
  <si>
    <t>-0.5</t>
  </si>
  <si>
    <t>(0, -0.5)</t>
  </si>
  <si>
    <t>-0.25</t>
  </si>
  <si>
    <t>(0, 0.5)</t>
  </si>
  <si>
    <t>+0.25</t>
  </si>
  <si>
    <t>+0.50</t>
  </si>
  <si>
    <t>(0.5, 1)</t>
  </si>
  <si>
    <t>+0.75</t>
  </si>
  <si>
    <t>+1</t>
  </si>
  <si>
    <t>(1, 1.5)</t>
  </si>
  <si>
    <t>+1.25</t>
  </si>
  <si>
    <t>+1.5</t>
  </si>
  <si>
    <t>(1.5, 2)</t>
  </si>
  <si>
    <t>+1.75</t>
  </si>
  <si>
    <t>+2</t>
  </si>
  <si>
    <t>+2.25</t>
  </si>
  <si>
    <t>+2.5</t>
  </si>
  <si>
    <t>(2.5, 3)</t>
  </si>
  <si>
    <t>+2.75</t>
  </si>
  <si>
    <t>+3</t>
  </si>
  <si>
    <t>(3, 3.5)</t>
  </si>
  <si>
    <t>+3.25</t>
  </si>
  <si>
    <t>+3.5</t>
  </si>
  <si>
    <t>(3.5, 4)</t>
  </si>
  <si>
    <t>+3.75</t>
  </si>
  <si>
    <t>+4</t>
  </si>
  <si>
    <t>W</t>
  </si>
  <si>
    <t>L</t>
  </si>
  <si>
    <t>Goal Difference</t>
  </si>
  <si>
    <t>&gt;=</t>
  </si>
  <si>
    <t>&lt;=</t>
  </si>
  <si>
    <t>Bet wins</t>
  </si>
  <si>
    <t>Bet loses</t>
  </si>
  <si>
    <t>(2, 2.5)</t>
  </si>
  <si>
    <t>push</t>
  </si>
  <si>
    <t>5 or more</t>
  </si>
  <si>
    <t>4 or more</t>
  </si>
  <si>
    <t>3 or more</t>
  </si>
  <si>
    <t>2 or more</t>
  </si>
  <si>
    <t>1 or more</t>
  </si>
  <si>
    <t>W = Bet wins</t>
  </si>
  <si>
    <t>L = Bet loses</t>
  </si>
  <si>
    <t>5 or less</t>
  </si>
  <si>
    <t>4 or less</t>
  </si>
  <si>
    <t>3 or less</t>
  </si>
  <si>
    <t>2 or less</t>
  </si>
  <si>
    <t>1 or less</t>
  </si>
  <si>
    <t>0 or less</t>
  </si>
  <si>
    <t>-1 or less</t>
  </si>
  <si>
    <t>-2 or less</t>
  </si>
  <si>
    <t>-3 or less</t>
  </si>
  <si>
    <t>-4 or less</t>
  </si>
  <si>
    <t>-5 or less</t>
  </si>
  <si>
    <t>push = money back</t>
  </si>
  <si>
    <t>PUSH</t>
  </si>
  <si>
    <t>Money back</t>
  </si>
  <si>
    <t>-5</t>
  </si>
  <si>
    <t>0 or more</t>
  </si>
  <si>
    <t>-1 or more</t>
  </si>
  <si>
    <t>-2 or more</t>
  </si>
  <si>
    <t>-3 or more</t>
  </si>
  <si>
    <t>-4 or more</t>
  </si>
  <si>
    <t>Prob. 
W</t>
  </si>
  <si>
    <t>C O U N T I N G - last 25 matches</t>
  </si>
  <si>
    <t>last 25 games</t>
  </si>
  <si>
    <t>W
Bet wins</t>
  </si>
  <si>
    <t>push
money back</t>
  </si>
  <si>
    <t>L
Bet loses</t>
  </si>
  <si>
    <t>-5 or more</t>
  </si>
  <si>
    <t>Head-to-head: Liverpool - Manchester City</t>
  </si>
  <si>
    <t>Carling Cup 2011/2012</t>
  </si>
  <si>
    <t>+0.5</t>
  </si>
  <si>
    <t>-0.50</t>
  </si>
  <si>
    <t>Total GD</t>
  </si>
  <si>
    <r>
      <t xml:space="preserve">It is mainly self-filling. All you need to do is add Betfair’s odds or the highest odds you can find (perhaps use a site like www.oddschecker.com?) into column </t>
    </r>
    <r>
      <rPr>
        <b/>
        <sz val="11"/>
        <rFont val="Calibri"/>
        <family val="2"/>
      </rPr>
      <t>P</t>
    </r>
    <r>
      <rPr>
        <sz val="11"/>
        <rFont val="Calibri"/>
        <family val="2"/>
      </rPr>
      <t>.</t>
    </r>
  </si>
  <si>
    <r>
      <t xml:space="preserve">Column </t>
    </r>
    <r>
      <rPr>
        <b/>
        <sz val="11"/>
        <rFont val="Calibri"/>
        <family val="2"/>
      </rPr>
      <t>X</t>
    </r>
    <r>
      <rPr>
        <sz val="11"/>
        <rFont val="Calibri"/>
        <family val="2"/>
      </rPr>
      <t xml:space="preserve"> represents the 'value' or mathematical 'edge' computed by the combination of both teams' statistics and the odds for that particular event.</t>
    </r>
  </si>
  <si>
    <r>
      <t xml:space="preserve">Column </t>
    </r>
    <r>
      <rPr>
        <b/>
        <sz val="11"/>
        <rFont val="Calibri"/>
        <family val="2"/>
      </rPr>
      <t>V</t>
    </r>
    <r>
      <rPr>
        <sz val="11"/>
        <rFont val="Calibri"/>
        <family val="2"/>
      </rPr>
      <t xml:space="preserve"> is the likelihood of success or statistical probability that the bet will win.</t>
    </r>
  </si>
  <si>
    <r>
      <t xml:space="preserve">Bets where there are always two options (i.e. to win to nil: yes and to win to nil: no) have their counterparts listed in columns </t>
    </r>
    <r>
      <rPr>
        <b/>
        <sz val="11"/>
        <rFont val="Calibri"/>
        <family val="2"/>
      </rPr>
      <t>Y</t>
    </r>
    <r>
      <rPr>
        <sz val="11"/>
        <rFont val="Calibri"/>
        <family val="2"/>
      </rPr>
      <t xml:space="preserve">, </t>
    </r>
    <r>
      <rPr>
        <b/>
        <sz val="11"/>
        <rFont val="Calibri"/>
        <family val="2"/>
      </rPr>
      <t>Z</t>
    </r>
    <r>
      <rPr>
        <sz val="11"/>
        <rFont val="Calibri"/>
        <family val="2"/>
      </rPr>
      <t xml:space="preserve"> and </t>
    </r>
    <r>
      <rPr>
        <b/>
        <sz val="11"/>
        <rFont val="Calibri"/>
        <family val="2"/>
      </rPr>
      <t>AA</t>
    </r>
    <r>
      <rPr>
        <sz val="11"/>
        <rFont val="Calibri"/>
        <family val="2"/>
      </rPr>
      <t>.</t>
    </r>
  </si>
  <si>
    <r>
      <t xml:space="preserve">Column </t>
    </r>
    <r>
      <rPr>
        <b/>
        <sz val="11"/>
        <rFont val="Calibri"/>
        <family val="2"/>
      </rPr>
      <t>R</t>
    </r>
    <r>
      <rPr>
        <sz val="11"/>
        <rFont val="Calibri"/>
        <family val="2"/>
      </rPr>
      <t xml:space="preserve"> is an override function: Type in 'back' or 'lay' to reveal details of the bets that have not been recommended by the calculator, or to reverse those which have been highlighted.</t>
    </r>
  </si>
  <si>
    <r>
      <t xml:space="preserve">Typing a dash '-' into column </t>
    </r>
    <r>
      <rPr>
        <b/>
        <sz val="11"/>
        <rFont val="Calibri"/>
        <family val="2"/>
      </rPr>
      <t>R</t>
    </r>
    <r>
      <rPr>
        <sz val="11"/>
        <rFont val="Calibri"/>
        <family val="2"/>
      </rPr>
      <t xml:space="preserve"> clears all the fields and recommendations.</t>
    </r>
  </si>
  <si>
    <r>
      <t xml:space="preserve">Columns </t>
    </r>
    <r>
      <rPr>
        <b/>
        <sz val="11"/>
        <rFont val="Calibri"/>
        <family val="2"/>
      </rPr>
      <t>Q</t>
    </r>
    <r>
      <rPr>
        <sz val="11"/>
        <rFont val="Calibri"/>
        <family val="2"/>
      </rPr>
      <t xml:space="preserve"> and </t>
    </r>
    <r>
      <rPr>
        <b/>
        <sz val="11"/>
        <rFont val="Calibri"/>
        <family val="2"/>
      </rPr>
      <t>R</t>
    </r>
    <r>
      <rPr>
        <sz val="11"/>
        <rFont val="Calibri"/>
        <family val="2"/>
      </rPr>
      <t xml:space="preserve"> are automatically populated and contain value bet recommendations with the following criteria.</t>
    </r>
  </si>
  <si>
    <r>
      <t>For data collection we recommend:</t>
    </r>
    <r>
      <rPr>
        <sz val="6"/>
        <color indexed="8"/>
        <rFont val="Calibri"/>
        <family val="2"/>
      </rPr>
      <t xml:space="preserve">
</t>
    </r>
    <r>
      <rPr>
        <sz val="11"/>
        <color indexed="8"/>
        <rFont val="Calibri"/>
        <family val="2"/>
      </rPr>
      <t>www.soccerway.com</t>
    </r>
    <r>
      <rPr>
        <sz val="6"/>
        <color indexed="8"/>
        <rFont val="Calibri"/>
        <family val="2"/>
      </rPr>
      <t xml:space="preserve">
</t>
    </r>
    <r>
      <rPr>
        <sz val="11"/>
        <color indexed="8"/>
        <rFont val="Calibri"/>
        <family val="2"/>
      </rPr>
      <t>www.football-data.co.uk
www.oddsportal.com
www.betexplorer.com
www.soccerbase.com
www.rsssf.com</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</si>
</sst>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_);[Red]\(0\)"/>
    <numFmt numFmtId="166" formatCode="0_);\(0\)"/>
    <numFmt numFmtId="167" formatCode="d\.m\.yy;@"/>
    <numFmt numFmtId="168" formatCode="0.0"/>
  </numFmts>
  <fonts count="55" x14ac:knownFonts="1">
    <font>
      <sz val="10"/>
      <name val="Arial"/>
    </font>
    <font>
      <sz val="10"/>
      <name val="Arial"/>
      <family val="2"/>
    </font>
    <font>
      <u/>
      <sz val="10"/>
      <color indexed="12"/>
      <name val="Arial"/>
      <family val="2"/>
    </font>
    <font>
      <sz val="8"/>
      <name val="Arial"/>
      <family val="2"/>
    </font>
    <font>
      <b/>
      <sz val="10"/>
      <color indexed="8"/>
      <name val="Franklin Gothic Book"/>
      <family val="2"/>
    </font>
    <font>
      <b/>
      <sz val="10"/>
      <name val="Franklin Gothic Book"/>
      <family val="2"/>
    </font>
    <font>
      <sz val="10"/>
      <color indexed="8"/>
      <name val="Franklin Gothic Book"/>
      <family val="2"/>
    </font>
    <font>
      <b/>
      <u/>
      <sz val="10"/>
      <color indexed="8"/>
      <name val="Franklin Gothic Book"/>
      <family val="2"/>
    </font>
    <font>
      <sz val="8"/>
      <color indexed="8"/>
      <name val="Franklin Gothic Book"/>
      <family val="2"/>
    </font>
    <font>
      <b/>
      <i/>
      <sz val="10"/>
      <color indexed="8"/>
      <name val="Franklin Gothic Book"/>
      <family val="2"/>
    </font>
    <font>
      <i/>
      <sz val="10"/>
      <color indexed="8"/>
      <name val="Franklin Gothic Book"/>
      <family val="2"/>
    </font>
    <font>
      <sz val="10"/>
      <color indexed="23"/>
      <name val="Franklin Gothic Book"/>
      <family val="2"/>
    </font>
    <font>
      <sz val="10"/>
      <name val="Franklin Gothic Book"/>
      <family val="2"/>
    </font>
    <font>
      <b/>
      <sz val="10"/>
      <color indexed="10"/>
      <name val="Franklin Gothic Book"/>
      <family val="2"/>
    </font>
    <font>
      <b/>
      <sz val="14"/>
      <color indexed="10"/>
      <name val="Franklin Gothic Book"/>
      <family val="2"/>
    </font>
    <font>
      <b/>
      <sz val="10"/>
      <color indexed="23"/>
      <name val="Franklin Gothic Book"/>
      <family val="2"/>
    </font>
    <font>
      <b/>
      <u/>
      <sz val="10"/>
      <name val="Franklin Gothic Book"/>
      <family val="2"/>
    </font>
    <font>
      <sz val="8"/>
      <name val="Franklin Gothic Book"/>
      <family val="2"/>
    </font>
    <font>
      <u/>
      <sz val="10"/>
      <color indexed="12"/>
      <name val="Franklin Gothic Book"/>
      <family val="2"/>
    </font>
    <font>
      <b/>
      <sz val="14"/>
      <name val="Franklin Gothic Book"/>
      <family val="2"/>
    </font>
    <font>
      <b/>
      <sz val="9"/>
      <name val="Franklin Gothic Book"/>
      <family val="2"/>
    </font>
    <font>
      <i/>
      <sz val="10"/>
      <name val="Franklin Gothic Book"/>
      <family val="2"/>
    </font>
    <font>
      <sz val="9"/>
      <color indexed="8"/>
      <name val="Franklin Gothic Book"/>
      <family val="2"/>
    </font>
    <font>
      <sz val="11"/>
      <color indexed="8"/>
      <name val="Calibri"/>
      <family val="2"/>
    </font>
    <font>
      <b/>
      <sz val="11"/>
      <color indexed="8"/>
      <name val="Calibri"/>
      <family val="2"/>
    </font>
    <font>
      <b/>
      <sz val="10"/>
      <color indexed="10"/>
      <name val="Franklin Gothic Book"/>
      <family val="2"/>
    </font>
    <font>
      <b/>
      <sz val="10"/>
      <color indexed="23"/>
      <name val="Franklin Gothic Book"/>
      <family val="2"/>
    </font>
    <font>
      <b/>
      <sz val="10"/>
      <name val="Arial"/>
      <family val="2"/>
    </font>
    <font>
      <b/>
      <sz val="16"/>
      <color indexed="12"/>
      <name val="Calibri"/>
      <family val="2"/>
    </font>
    <font>
      <sz val="11"/>
      <name val="Calibri"/>
      <family val="2"/>
    </font>
    <font>
      <sz val="6"/>
      <color indexed="8"/>
      <name val="Calibri"/>
      <family val="2"/>
    </font>
    <font>
      <b/>
      <i/>
      <sz val="11"/>
      <color indexed="12"/>
      <name val="Calibri"/>
      <family val="2"/>
    </font>
    <font>
      <sz val="12"/>
      <color indexed="8"/>
      <name val="Calibri"/>
      <family val="2"/>
    </font>
    <font>
      <b/>
      <sz val="18"/>
      <color indexed="12"/>
      <name val="Arial"/>
      <family val="2"/>
    </font>
    <font>
      <b/>
      <sz val="11"/>
      <color indexed="10"/>
      <name val="Calibri"/>
      <family val="2"/>
    </font>
    <font>
      <b/>
      <sz val="11"/>
      <name val="Calibri"/>
      <family val="2"/>
    </font>
    <font>
      <b/>
      <sz val="14"/>
      <name val="Calibri"/>
      <family val="2"/>
    </font>
    <font>
      <sz val="8"/>
      <name val="Arial"/>
      <family val="2"/>
    </font>
    <font>
      <b/>
      <sz val="12"/>
      <name val="Franklin Gothic Book"/>
      <family val="2"/>
    </font>
    <font>
      <sz val="10"/>
      <color indexed="10"/>
      <name val="Franklin Gothic Book"/>
      <family val="2"/>
    </font>
    <font>
      <sz val="10"/>
      <color indexed="17"/>
      <name val="Franklin Gothic Book"/>
      <family val="2"/>
    </font>
    <font>
      <b/>
      <sz val="10"/>
      <color indexed="17"/>
      <name val="Franklin Gothic Book"/>
      <family val="2"/>
    </font>
    <font>
      <sz val="8"/>
      <name val="Arial"/>
    </font>
    <font>
      <b/>
      <sz val="11"/>
      <color indexed="9"/>
      <name val="Franklin Gothic Book"/>
      <family val="2"/>
    </font>
    <font>
      <b/>
      <sz val="10"/>
      <color indexed="9"/>
      <name val="Franklin Gothic Book"/>
      <family val="2"/>
    </font>
    <font>
      <b/>
      <sz val="12"/>
      <color indexed="8"/>
      <name val="Franklin Gothic Book"/>
      <family val="2"/>
    </font>
    <font>
      <i/>
      <sz val="8"/>
      <name val="Franklin Gothic Book"/>
      <family val="2"/>
    </font>
    <font>
      <sz val="9"/>
      <name val="Franklin Gothic Book"/>
      <family val="2"/>
    </font>
    <font>
      <b/>
      <sz val="9"/>
      <color indexed="8"/>
      <name val="Franklin Gothic Book"/>
      <family val="2"/>
    </font>
    <font>
      <b/>
      <sz val="8"/>
      <color indexed="8"/>
      <name val="Franklin Gothic Book"/>
      <family val="2"/>
    </font>
    <font>
      <i/>
      <sz val="9"/>
      <color indexed="8"/>
      <name val="Franklin Gothic Book"/>
      <family val="2"/>
    </font>
    <font>
      <b/>
      <sz val="9"/>
      <color indexed="16"/>
      <name val="Franklin Gothic Book"/>
      <family val="2"/>
    </font>
    <font>
      <sz val="12"/>
      <name val="Franklin Gothic Book"/>
      <family val="2"/>
    </font>
    <font>
      <b/>
      <sz val="10"/>
      <color theme="1"/>
      <name val="Franklin Gothic Book"/>
      <family val="2"/>
    </font>
    <font>
      <sz val="10"/>
      <color theme="1"/>
      <name val="Arial"/>
      <family val="2"/>
    </font>
  </fonts>
  <fills count="20">
    <fill>
      <patternFill patternType="none"/>
    </fill>
    <fill>
      <patternFill patternType="gray125"/>
    </fill>
    <fill>
      <patternFill patternType="solid">
        <fgColor indexed="9"/>
        <bgColor indexed="64"/>
      </patternFill>
    </fill>
    <fill>
      <patternFill patternType="solid">
        <fgColor indexed="14"/>
        <bgColor indexed="64"/>
      </patternFill>
    </fill>
    <fill>
      <patternFill patternType="solid">
        <fgColor indexed="42"/>
        <bgColor indexed="64"/>
      </patternFill>
    </fill>
    <fill>
      <patternFill patternType="solid">
        <fgColor indexed="55"/>
        <bgColor indexed="64"/>
      </patternFill>
    </fill>
    <fill>
      <patternFill patternType="solid">
        <fgColor indexed="44"/>
        <bgColor indexed="64"/>
      </patternFill>
    </fill>
    <fill>
      <patternFill patternType="solid">
        <fgColor indexed="26"/>
        <bgColor indexed="64"/>
      </patternFill>
    </fill>
    <fill>
      <patternFill patternType="solid">
        <fgColor indexed="22"/>
        <bgColor indexed="64"/>
      </patternFill>
    </fill>
    <fill>
      <patternFill patternType="solid">
        <fgColor indexed="51"/>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27"/>
        <bgColor indexed="64"/>
      </patternFill>
    </fill>
    <fill>
      <patternFill patternType="solid">
        <fgColor indexed="11"/>
        <bgColor indexed="64"/>
      </patternFill>
    </fill>
    <fill>
      <patternFill patternType="solid">
        <fgColor indexed="52"/>
        <bgColor indexed="64"/>
      </patternFill>
    </fill>
    <fill>
      <patternFill patternType="solid">
        <fgColor indexed="41"/>
        <bgColor indexed="64"/>
      </patternFill>
    </fill>
    <fill>
      <patternFill patternType="solid">
        <fgColor indexed="57"/>
        <bgColor indexed="64"/>
      </patternFill>
    </fill>
    <fill>
      <patternFill patternType="solid">
        <fgColor indexed="40"/>
        <bgColor indexed="64"/>
      </patternFill>
    </fill>
    <fill>
      <patternFill patternType="solid">
        <fgColor rgb="FFCCFFCC"/>
        <bgColor indexed="64"/>
      </patternFill>
    </fill>
  </fills>
  <borders count="40">
    <border>
      <left/>
      <right/>
      <top/>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right/>
      <top/>
      <bottom style="medium">
        <color auto="1"/>
      </bottom>
      <diagonal/>
    </border>
  </borders>
  <cellStyleXfs count="4">
    <xf numFmtId="0" fontId="0" fillId="0" borderId="0"/>
    <xf numFmtId="0" fontId="2" fillId="0" borderId="0" applyNumberFormat="0" applyFill="0" applyBorder="0" applyAlignment="0" applyProtection="0">
      <alignment vertical="top"/>
      <protection locked="0"/>
    </xf>
    <xf numFmtId="9" fontId="1" fillId="0" borderId="0" applyFont="0" applyFill="0" applyBorder="0" applyAlignment="0" applyProtection="0"/>
    <xf numFmtId="0" fontId="54" fillId="0" borderId="0"/>
  </cellStyleXfs>
  <cellXfs count="746">
    <xf numFmtId="0" fontId="0" fillId="0" borderId="0" xfId="0"/>
    <xf numFmtId="0" fontId="28" fillId="2" borderId="0" xfId="0" applyFont="1" applyFill="1"/>
    <xf numFmtId="0" fontId="0" fillId="2" borderId="0" xfId="0" applyFill="1"/>
    <xf numFmtId="0" fontId="33" fillId="2" borderId="0" xfId="0" applyFont="1" applyFill="1"/>
    <xf numFmtId="0" fontId="34" fillId="0" borderId="0" xfId="0" applyFont="1"/>
    <xf numFmtId="0" fontId="35" fillId="0" borderId="0" xfId="0" applyFont="1"/>
    <xf numFmtId="0" fontId="29" fillId="0" borderId="0" xfId="0" applyFont="1"/>
    <xf numFmtId="0" fontId="29" fillId="0" borderId="0" xfId="0" quotePrefix="1" applyFont="1"/>
    <xf numFmtId="0" fontId="29" fillId="0" borderId="0" xfId="0" applyNumberFormat="1" applyFont="1"/>
    <xf numFmtId="0" fontId="35" fillId="3" borderId="0" xfId="0" applyFont="1" applyFill="1"/>
    <xf numFmtId="0" fontId="27" fillId="3" borderId="0" xfId="0" applyFont="1" applyFill="1"/>
    <xf numFmtId="0" fontId="36" fillId="3" borderId="0" xfId="0" applyFont="1" applyFill="1"/>
    <xf numFmtId="0" fontId="2" fillId="2" borderId="0" xfId="1" applyFill="1" applyAlignment="1" applyProtection="1"/>
    <xf numFmtId="0" fontId="5" fillId="4" borderId="0" xfId="0" applyFont="1" applyFill="1" applyAlignment="1" applyProtection="1">
      <protection locked="0"/>
    </xf>
    <xf numFmtId="0" fontId="12" fillId="4" borderId="0" xfId="0" applyFont="1" applyFill="1" applyAlignment="1" applyProtection="1">
      <alignment horizontal="center"/>
      <protection locked="0"/>
    </xf>
    <xf numFmtId="0" fontId="12" fillId="0" borderId="0" xfId="0" applyFont="1" applyAlignment="1" applyProtection="1">
      <protection locked="0"/>
    </xf>
    <xf numFmtId="49" fontId="5" fillId="4" borderId="0" xfId="1" applyNumberFormat="1" applyFont="1" applyFill="1" applyAlignment="1" applyProtection="1">
      <alignment horizontal="left" vertical="center"/>
      <protection locked="0"/>
    </xf>
    <xf numFmtId="0" fontId="5" fillId="0" borderId="0" xfId="0" applyFont="1" applyAlignment="1" applyProtection="1">
      <alignment horizontal="center"/>
      <protection locked="0"/>
    </xf>
    <xf numFmtId="49" fontId="5" fillId="4" borderId="0" xfId="0" applyNumberFormat="1" applyFont="1" applyFill="1" applyAlignment="1" applyProtection="1">
      <alignment horizontal="left"/>
      <protection locked="0"/>
    </xf>
    <xf numFmtId="49" fontId="5" fillId="4" borderId="0" xfId="0" applyNumberFormat="1" applyFont="1" applyFill="1" applyAlignment="1" applyProtection="1">
      <alignment horizontal="left" vertical="center"/>
      <protection locked="0"/>
    </xf>
    <xf numFmtId="0" fontId="12" fillId="4" borderId="0" xfId="0" applyFont="1" applyFill="1" applyAlignment="1" applyProtection="1">
      <protection locked="0"/>
    </xf>
    <xf numFmtId="0" fontId="4" fillId="0" borderId="0" xfId="0" applyFont="1" applyAlignment="1" applyProtection="1">
      <alignment horizontal="center"/>
      <protection locked="0"/>
    </xf>
    <xf numFmtId="0" fontId="6" fillId="4" borderId="0" xfId="0" applyFont="1" applyFill="1" applyAlignment="1" applyProtection="1">
      <alignment horizontal="center"/>
      <protection locked="0"/>
    </xf>
    <xf numFmtId="0" fontId="12" fillId="4" borderId="0" xfId="0" applyFont="1" applyFill="1" applyBorder="1" applyAlignment="1" applyProtection="1">
      <alignment horizontal="center"/>
      <protection locked="0"/>
    </xf>
    <xf numFmtId="0" fontId="12" fillId="4" borderId="1" xfId="0" applyFont="1" applyFill="1" applyBorder="1" applyAlignment="1" applyProtection="1">
      <alignment horizontal="center"/>
      <protection locked="0"/>
    </xf>
    <xf numFmtId="0" fontId="12" fillId="5" borderId="0" xfId="0" applyFont="1" applyFill="1" applyBorder="1" applyAlignment="1" applyProtection="1">
      <alignment horizontal="center"/>
    </xf>
    <xf numFmtId="0" fontId="12" fillId="5" borderId="1" xfId="0" applyFont="1" applyFill="1" applyBorder="1" applyAlignment="1" applyProtection="1">
      <alignment horizontal="center"/>
    </xf>
    <xf numFmtId="0" fontId="12" fillId="5" borderId="2" xfId="0" applyFont="1" applyFill="1" applyBorder="1" applyAlignment="1" applyProtection="1">
      <alignment horizontal="center"/>
    </xf>
    <xf numFmtId="0" fontId="12" fillId="5" borderId="3" xfId="0" applyFont="1" applyFill="1" applyBorder="1" applyAlignment="1" applyProtection="1">
      <alignment horizontal="center"/>
    </xf>
    <xf numFmtId="2" fontId="5" fillId="4" borderId="4" xfId="0" applyNumberFormat="1" applyFont="1" applyFill="1" applyBorder="1" applyAlignment="1" applyProtection="1">
      <alignment horizontal="center" vertical="center"/>
      <protection locked="0"/>
    </xf>
    <xf numFmtId="2" fontId="5" fillId="4" borderId="2" xfId="0" applyNumberFormat="1" applyFont="1" applyFill="1" applyBorder="1" applyAlignment="1" applyProtection="1">
      <alignment horizontal="center" vertical="center"/>
      <protection locked="0"/>
    </xf>
    <xf numFmtId="0" fontId="19" fillId="4" borderId="5" xfId="0" applyFont="1" applyFill="1" applyBorder="1" applyAlignment="1" applyProtection="1">
      <alignment horizontal="center"/>
      <protection locked="0"/>
    </xf>
    <xf numFmtId="2" fontId="5" fillId="4" borderId="6" xfId="0" applyNumberFormat="1" applyFont="1" applyFill="1" applyBorder="1" applyAlignment="1" applyProtection="1">
      <alignment horizontal="center" vertical="center"/>
      <protection locked="0"/>
    </xf>
    <xf numFmtId="0" fontId="12" fillId="0" borderId="0" xfId="0" applyFont="1" applyProtection="1">
      <protection locked="0"/>
    </xf>
    <xf numFmtId="0" fontId="12" fillId="0" borderId="2" xfId="0" applyFont="1" applyBorder="1" applyProtection="1">
      <protection locked="0"/>
    </xf>
    <xf numFmtId="0" fontId="12" fillId="0" borderId="0" xfId="0" applyFont="1" applyFill="1" applyProtection="1">
      <protection locked="0"/>
    </xf>
    <xf numFmtId="0" fontId="4" fillId="0" borderId="0" xfId="0" applyFont="1" applyFill="1" applyBorder="1" applyAlignment="1" applyProtection="1">
      <alignment horizontal="center"/>
      <protection locked="0"/>
    </xf>
    <xf numFmtId="0" fontId="4" fillId="0" borderId="0" xfId="0" applyFont="1" applyFill="1" applyAlignment="1" applyProtection="1">
      <alignment horizontal="center"/>
      <protection locked="0"/>
    </xf>
    <xf numFmtId="0" fontId="5" fillId="0" borderId="0" xfId="0" applyFont="1" applyFill="1" applyProtection="1">
      <protection locked="0"/>
    </xf>
    <xf numFmtId="0" fontId="5" fillId="0" borderId="0" xfId="0" applyFont="1" applyProtection="1">
      <protection locked="0"/>
    </xf>
    <xf numFmtId="0" fontId="13" fillId="0" borderId="0" xfId="0" applyFont="1" applyProtection="1">
      <protection locked="0"/>
    </xf>
    <xf numFmtId="0" fontId="12" fillId="0" borderId="1" xfId="0" applyFont="1" applyBorder="1" applyProtection="1">
      <protection locked="0"/>
    </xf>
    <xf numFmtId="2" fontId="5" fillId="0" borderId="0" xfId="0" applyNumberFormat="1" applyFont="1" applyFill="1" applyBorder="1" applyAlignment="1" applyProtection="1">
      <alignment horizontal="center" vertical="center"/>
      <protection locked="0"/>
    </xf>
    <xf numFmtId="2" fontId="6" fillId="0" borderId="0" xfId="0" applyNumberFormat="1" applyFont="1" applyFill="1" applyAlignment="1" applyProtection="1">
      <alignment horizontal="center"/>
      <protection locked="0"/>
    </xf>
    <xf numFmtId="0" fontId="12" fillId="0" borderId="7" xfId="0" applyFont="1" applyBorder="1" applyProtection="1">
      <protection locked="0"/>
    </xf>
    <xf numFmtId="0" fontId="6" fillId="0" borderId="0" xfId="0" applyFont="1" applyFill="1" applyAlignment="1" applyProtection="1">
      <alignment horizontal="center"/>
      <protection locked="0"/>
    </xf>
    <xf numFmtId="0" fontId="12" fillId="0" borderId="0" xfId="0" applyFont="1" applyFill="1" applyAlignment="1" applyProtection="1">
      <alignment horizontal="right"/>
      <protection locked="0"/>
    </xf>
    <xf numFmtId="0" fontId="12" fillId="0" borderId="0" xfId="0" applyFont="1" applyFill="1" applyAlignment="1" applyProtection="1">
      <alignment horizontal="left"/>
      <protection locked="0"/>
    </xf>
    <xf numFmtId="0" fontId="5" fillId="0" borderId="0" xfId="0" applyFont="1" applyFill="1" applyAlignment="1" applyProtection="1">
      <alignment horizontal="center"/>
      <protection locked="0"/>
    </xf>
    <xf numFmtId="10" fontId="6" fillId="0" borderId="0" xfId="0" applyNumberFormat="1" applyFont="1" applyFill="1" applyAlignment="1" applyProtection="1">
      <alignment horizontal="center"/>
      <protection locked="0"/>
    </xf>
    <xf numFmtId="0" fontId="6" fillId="0" borderId="0" xfId="0" applyFont="1" applyFill="1" applyProtection="1">
      <protection locked="0"/>
    </xf>
    <xf numFmtId="10" fontId="12" fillId="0" borderId="0" xfId="0" applyNumberFormat="1" applyFont="1" applyProtection="1">
      <protection locked="0"/>
    </xf>
    <xf numFmtId="14" fontId="6" fillId="0" borderId="0" xfId="0" applyNumberFormat="1" applyFont="1" applyFill="1" applyAlignment="1" applyProtection="1">
      <alignment horizontal="center"/>
      <protection locked="0"/>
    </xf>
    <xf numFmtId="14" fontId="4" fillId="0" borderId="0" xfId="0" quotePrefix="1" applyNumberFormat="1" applyFont="1" applyFill="1" applyAlignment="1" applyProtection="1">
      <alignment horizontal="center"/>
      <protection locked="0"/>
    </xf>
    <xf numFmtId="0" fontId="12" fillId="0" borderId="0" xfId="0" applyFont="1" applyFill="1" applyBorder="1" applyProtection="1">
      <protection locked="0"/>
    </xf>
    <xf numFmtId="0" fontId="12" fillId="2" borderId="5" xfId="0" applyFont="1" applyFill="1" applyBorder="1" applyProtection="1">
      <protection locked="0"/>
    </xf>
    <xf numFmtId="0" fontId="12" fillId="2" borderId="8" xfId="0" applyFont="1" applyFill="1" applyBorder="1" applyProtection="1">
      <protection locked="0"/>
    </xf>
    <xf numFmtId="0" fontId="12" fillId="2" borderId="9" xfId="0" applyFont="1" applyFill="1" applyBorder="1" applyProtection="1">
      <protection locked="0"/>
    </xf>
    <xf numFmtId="2" fontId="6" fillId="0" borderId="0" xfId="0" applyNumberFormat="1" applyFont="1" applyFill="1" applyBorder="1" applyAlignment="1" applyProtection="1">
      <alignment horizontal="center"/>
      <protection locked="0"/>
    </xf>
    <xf numFmtId="0" fontId="12" fillId="2" borderId="2" xfId="0" applyFont="1" applyFill="1" applyBorder="1" applyProtection="1">
      <protection locked="0"/>
    </xf>
    <xf numFmtId="0" fontId="12" fillId="2" borderId="0" xfId="0" applyFont="1" applyFill="1" applyBorder="1" applyProtection="1">
      <protection locked="0"/>
    </xf>
    <xf numFmtId="0" fontId="12" fillId="2" borderId="10" xfId="0" applyFont="1" applyFill="1" applyBorder="1" applyProtection="1">
      <protection locked="0"/>
    </xf>
    <xf numFmtId="0" fontId="4" fillId="0" borderId="2" xfId="0" applyFont="1" applyFill="1" applyBorder="1" applyAlignment="1" applyProtection="1">
      <alignment horizontal="center"/>
      <protection locked="0"/>
    </xf>
    <xf numFmtId="164" fontId="6" fillId="0" borderId="0" xfId="0" applyNumberFormat="1" applyFont="1" applyFill="1" applyAlignment="1" applyProtection="1">
      <alignment horizontal="center"/>
      <protection locked="0"/>
    </xf>
    <xf numFmtId="164" fontId="10" fillId="0" borderId="0" xfId="0" applyNumberFormat="1" applyFont="1" applyFill="1" applyAlignment="1" applyProtection="1">
      <alignment horizontal="center"/>
      <protection locked="0"/>
    </xf>
    <xf numFmtId="164" fontId="4" fillId="0" borderId="0" xfId="0" applyNumberFormat="1" applyFont="1" applyFill="1" applyAlignment="1" applyProtection="1">
      <alignment horizontal="center"/>
      <protection locked="0"/>
    </xf>
    <xf numFmtId="0" fontId="14" fillId="0" borderId="0" xfId="0" applyFont="1" applyFill="1" applyBorder="1" applyAlignment="1" applyProtection="1">
      <alignment horizontal="left" vertical="center"/>
      <protection locked="0"/>
    </xf>
    <xf numFmtId="2" fontId="11" fillId="0" borderId="0" xfId="0" applyNumberFormat="1" applyFont="1" applyFill="1" applyAlignment="1" applyProtection="1">
      <alignment horizontal="center"/>
      <protection locked="0"/>
    </xf>
    <xf numFmtId="0" fontId="4" fillId="0" borderId="4" xfId="0" applyFont="1" applyFill="1" applyBorder="1" applyAlignment="1" applyProtection="1">
      <alignment horizontal="center"/>
      <protection locked="0"/>
    </xf>
    <xf numFmtId="2" fontId="6" fillId="0" borderId="11" xfId="0" applyNumberFormat="1" applyFont="1" applyFill="1" applyBorder="1" applyAlignment="1" applyProtection="1">
      <alignment horizontal="center"/>
      <protection locked="0"/>
    </xf>
    <xf numFmtId="2" fontId="6" fillId="0" borderId="1" xfId="0" applyNumberFormat="1" applyFont="1" applyFill="1" applyBorder="1" applyAlignment="1" applyProtection="1">
      <alignment horizontal="center"/>
      <protection locked="0"/>
    </xf>
    <xf numFmtId="0" fontId="6" fillId="0" borderId="3" xfId="0" applyFont="1" applyFill="1" applyBorder="1" applyAlignment="1" applyProtection="1">
      <alignment horizontal="center"/>
      <protection locked="0"/>
    </xf>
    <xf numFmtId="10" fontId="11" fillId="0" borderId="0" xfId="0" applyNumberFormat="1" applyFont="1" applyFill="1" applyAlignment="1" applyProtection="1">
      <alignment horizontal="center"/>
      <protection locked="0"/>
    </xf>
    <xf numFmtId="2" fontId="12" fillId="0" borderId="0" xfId="0" applyNumberFormat="1" applyFont="1" applyProtection="1">
      <protection locked="0"/>
    </xf>
    <xf numFmtId="2" fontId="12" fillId="0" borderId="0" xfId="0" applyNumberFormat="1" applyFont="1" applyFill="1" applyAlignment="1" applyProtection="1">
      <alignment horizontal="center"/>
      <protection locked="0"/>
    </xf>
    <xf numFmtId="164" fontId="5" fillId="0" borderId="0" xfId="0" applyNumberFormat="1" applyFont="1" applyFill="1" applyProtection="1">
      <protection locked="0"/>
    </xf>
    <xf numFmtId="0" fontId="15" fillId="0" borderId="0" xfId="0" applyFont="1" applyAlignment="1" applyProtection="1">
      <alignment horizontal="center"/>
      <protection locked="0"/>
    </xf>
    <xf numFmtId="1" fontId="4" fillId="0" borderId="0" xfId="0" applyNumberFormat="1" applyFont="1" applyFill="1" applyAlignment="1" applyProtection="1">
      <alignment horizontal="center"/>
      <protection locked="0"/>
    </xf>
    <xf numFmtId="2" fontId="4" fillId="0" borderId="0" xfId="0" applyNumberFormat="1" applyFont="1" applyFill="1" applyAlignment="1" applyProtection="1">
      <alignment horizontal="center"/>
      <protection locked="0"/>
    </xf>
    <xf numFmtId="0" fontId="12" fillId="0" borderId="0" xfId="0" quotePrefix="1" applyFont="1" applyProtection="1">
      <protection locked="0"/>
    </xf>
    <xf numFmtId="0" fontId="6" fillId="0" borderId="0" xfId="0" quotePrefix="1" applyFont="1" applyFill="1" applyAlignment="1" applyProtection="1">
      <alignment horizontal="center"/>
      <protection locked="0"/>
    </xf>
    <xf numFmtId="0" fontId="13" fillId="0" borderId="0" xfId="0" applyFont="1" applyFill="1" applyAlignment="1" applyProtection="1">
      <alignment horizontal="left"/>
      <protection locked="0"/>
    </xf>
    <xf numFmtId="0" fontId="14" fillId="6" borderId="4" xfId="0" applyFont="1" applyFill="1" applyBorder="1" applyAlignment="1" applyProtection="1">
      <alignment horizontal="left" vertical="center"/>
    </xf>
    <xf numFmtId="0" fontId="14" fillId="6" borderId="12" xfId="0" applyFont="1" applyFill="1" applyBorder="1" applyAlignment="1" applyProtection="1">
      <alignment horizontal="left" vertical="center"/>
    </xf>
    <xf numFmtId="0" fontId="13" fillId="6" borderId="12" xfId="0" applyFont="1" applyFill="1" applyBorder="1" applyAlignment="1" applyProtection="1">
      <alignment horizontal="left" vertical="center"/>
    </xf>
    <xf numFmtId="0" fontId="14" fillId="6" borderId="0" xfId="0" applyFont="1" applyFill="1" applyBorder="1" applyAlignment="1" applyProtection="1">
      <alignment horizontal="center" vertical="center"/>
    </xf>
    <xf numFmtId="0" fontId="14" fillId="6" borderId="3" xfId="0" applyFont="1" applyFill="1" applyBorder="1" applyAlignment="1" applyProtection="1">
      <alignment horizontal="left" vertical="center"/>
    </xf>
    <xf numFmtId="0" fontId="14" fillId="6" borderId="1" xfId="0" applyFont="1" applyFill="1" applyBorder="1" applyAlignment="1" applyProtection="1">
      <alignment horizontal="left" vertical="center"/>
    </xf>
    <xf numFmtId="0" fontId="5" fillId="6" borderId="0" xfId="0" applyFont="1" applyFill="1" applyBorder="1" applyAlignment="1" applyProtection="1">
      <alignment horizontal="center" vertical="center"/>
    </xf>
    <xf numFmtId="0" fontId="5" fillId="6" borderId="13" xfId="0" applyFont="1" applyFill="1" applyBorder="1" applyAlignment="1" applyProtection="1">
      <alignment horizontal="center" vertical="center"/>
    </xf>
    <xf numFmtId="0" fontId="4" fillId="6" borderId="5" xfId="0" applyFont="1" applyFill="1" applyBorder="1" applyAlignment="1" applyProtection="1">
      <alignment horizontal="center"/>
    </xf>
    <xf numFmtId="0" fontId="4" fillId="6" borderId="8" xfId="0" applyFont="1" applyFill="1" applyBorder="1" applyAlignment="1" applyProtection="1">
      <alignment horizontal="center"/>
    </xf>
    <xf numFmtId="0" fontId="4" fillId="6" borderId="9" xfId="0" applyFont="1" applyFill="1" applyBorder="1" applyAlignment="1" applyProtection="1">
      <alignment horizontal="center"/>
    </xf>
    <xf numFmtId="0" fontId="4" fillId="7" borderId="5" xfId="0" applyFont="1" applyFill="1" applyBorder="1" applyAlignment="1" applyProtection="1">
      <alignment horizontal="left"/>
    </xf>
    <xf numFmtId="0" fontId="4" fillId="7" borderId="8" xfId="0" applyFont="1" applyFill="1" applyBorder="1" applyAlignment="1" applyProtection="1">
      <alignment horizontal="center"/>
    </xf>
    <xf numFmtId="0" fontId="4" fillId="7" borderId="4" xfId="0" applyFont="1" applyFill="1" applyBorder="1" applyAlignment="1" applyProtection="1">
      <alignment horizontal="left"/>
    </xf>
    <xf numFmtId="0" fontId="4" fillId="7" borderId="12" xfId="0" applyFont="1" applyFill="1" applyBorder="1" applyAlignment="1" applyProtection="1">
      <alignment horizontal="center"/>
    </xf>
    <xf numFmtId="0" fontId="15" fillId="8" borderId="4" xfId="0" applyFont="1" applyFill="1" applyBorder="1" applyAlignment="1" applyProtection="1">
      <alignment horizontal="center"/>
    </xf>
    <xf numFmtId="0" fontId="12" fillId="8" borderId="8" xfId="0" applyFont="1" applyFill="1" applyBorder="1" applyProtection="1"/>
    <xf numFmtId="0" fontId="12" fillId="8" borderId="13" xfId="0" applyFont="1" applyFill="1" applyBorder="1" applyProtection="1"/>
    <xf numFmtId="0" fontId="15" fillId="9" borderId="0" xfId="0" applyFont="1" applyFill="1" applyAlignment="1" applyProtection="1">
      <alignment horizontal="center"/>
    </xf>
    <xf numFmtId="0" fontId="26" fillId="9" borderId="8" xfId="0" applyFont="1" applyFill="1" applyBorder="1" applyProtection="1"/>
    <xf numFmtId="0" fontId="12" fillId="9" borderId="8" xfId="0" applyFont="1" applyFill="1" applyBorder="1" applyProtection="1"/>
    <xf numFmtId="0" fontId="4" fillId="8" borderId="13" xfId="0" applyFont="1" applyFill="1" applyBorder="1" applyAlignment="1" applyProtection="1">
      <alignment horizontal="center"/>
    </xf>
    <xf numFmtId="0" fontId="4" fillId="9" borderId="0" xfId="0" applyFont="1" applyFill="1" applyAlignment="1" applyProtection="1">
      <alignment horizontal="center"/>
    </xf>
    <xf numFmtId="0" fontId="5" fillId="2" borderId="14" xfId="0" applyFont="1" applyFill="1" applyBorder="1" applyAlignment="1" applyProtection="1">
      <alignment horizontal="center"/>
    </xf>
    <xf numFmtId="164" fontId="6" fillId="10" borderId="12" xfId="0" applyNumberFormat="1" applyFont="1" applyFill="1" applyBorder="1" applyAlignment="1" applyProtection="1">
      <alignment horizontal="center"/>
    </xf>
    <xf numFmtId="164" fontId="10" fillId="8" borderId="12" xfId="0" applyNumberFormat="1" applyFont="1" applyFill="1" applyBorder="1" applyAlignment="1" applyProtection="1">
      <alignment horizontal="center"/>
    </xf>
    <xf numFmtId="164" fontId="4" fillId="9" borderId="7" xfId="0" applyNumberFormat="1" applyFont="1" applyFill="1" applyBorder="1" applyAlignment="1" applyProtection="1">
      <alignment horizontal="center"/>
    </xf>
    <xf numFmtId="0" fontId="5" fillId="2" borderId="6" xfId="0" applyFont="1" applyFill="1" applyBorder="1" applyAlignment="1" applyProtection="1">
      <alignment horizontal="center"/>
    </xf>
    <xf numFmtId="164" fontId="6" fillId="10" borderId="1" xfId="0" applyNumberFormat="1" applyFont="1" applyFill="1" applyBorder="1" applyAlignment="1" applyProtection="1">
      <alignment horizontal="center"/>
    </xf>
    <xf numFmtId="164" fontId="10" fillId="8" borderId="1" xfId="0" applyNumberFormat="1" applyFont="1" applyFill="1" applyBorder="1" applyAlignment="1" applyProtection="1">
      <alignment horizontal="center"/>
    </xf>
    <xf numFmtId="164" fontId="4" fillId="9" borderId="11" xfId="0" applyNumberFormat="1" applyFont="1" applyFill="1" applyBorder="1" applyAlignment="1" applyProtection="1">
      <alignment horizontal="center"/>
    </xf>
    <xf numFmtId="10" fontId="6" fillId="8" borderId="4" xfId="0" applyNumberFormat="1" applyFont="1" applyFill="1" applyBorder="1" applyAlignment="1" applyProtection="1">
      <alignment horizontal="center"/>
    </xf>
    <xf numFmtId="2" fontId="6" fillId="8" borderId="7" xfId="0" applyNumberFormat="1" applyFont="1" applyFill="1" applyBorder="1" applyAlignment="1" applyProtection="1">
      <alignment horizontal="center"/>
    </xf>
    <xf numFmtId="10" fontId="6" fillId="8" borderId="3" xfId="0" applyNumberFormat="1" applyFont="1" applyFill="1" applyBorder="1" applyAlignment="1" applyProtection="1">
      <alignment horizontal="center"/>
    </xf>
    <xf numFmtId="2" fontId="6" fillId="8" borderId="11" xfId="0" applyNumberFormat="1" applyFont="1" applyFill="1" applyBorder="1" applyAlignment="1" applyProtection="1">
      <alignment horizontal="center"/>
    </xf>
    <xf numFmtId="10" fontId="6" fillId="11" borderId="15" xfId="0" applyNumberFormat="1" applyFont="1" applyFill="1" applyBorder="1" applyAlignment="1" applyProtection="1">
      <alignment horizontal="center"/>
    </xf>
    <xf numFmtId="0" fontId="6" fillId="8" borderId="4" xfId="0" applyFont="1" applyFill="1" applyBorder="1" applyAlignment="1" applyProtection="1">
      <alignment horizontal="center"/>
    </xf>
    <xf numFmtId="10" fontId="6" fillId="8" borderId="12" xfId="0" applyNumberFormat="1" applyFont="1" applyFill="1" applyBorder="1" applyAlignment="1" applyProtection="1">
      <alignment horizontal="center"/>
    </xf>
    <xf numFmtId="0" fontId="6" fillId="8" borderId="3" xfId="0" applyFont="1" applyFill="1" applyBorder="1" applyAlignment="1" applyProtection="1">
      <alignment horizontal="center"/>
    </xf>
    <xf numFmtId="10" fontId="6" fillId="8" borderId="1" xfId="0" applyNumberFormat="1" applyFont="1" applyFill="1" applyBorder="1" applyAlignment="1" applyProtection="1">
      <alignment horizontal="center"/>
    </xf>
    <xf numFmtId="0" fontId="6" fillId="11" borderId="5" xfId="0" applyFont="1" applyFill="1" applyBorder="1" applyAlignment="1" applyProtection="1">
      <alignment horizontal="center"/>
    </xf>
    <xf numFmtId="10" fontId="6" fillId="11" borderId="9" xfId="0" applyNumberFormat="1" applyFont="1" applyFill="1" applyBorder="1" applyAlignment="1" applyProtection="1">
      <alignment horizontal="center"/>
    </xf>
    <xf numFmtId="0" fontId="5" fillId="9" borderId="14" xfId="0" applyFont="1" applyFill="1" applyBorder="1" applyAlignment="1" applyProtection="1">
      <alignment horizontal="center"/>
    </xf>
    <xf numFmtId="0" fontId="6" fillId="8" borderId="12" xfId="0" applyFont="1" applyFill="1" applyBorder="1" applyAlignment="1" applyProtection="1">
      <alignment horizontal="center"/>
    </xf>
    <xf numFmtId="0" fontId="5" fillId="9" borderId="6" xfId="0" applyFont="1" applyFill="1" applyBorder="1" applyAlignment="1" applyProtection="1">
      <alignment horizontal="center"/>
    </xf>
    <xf numFmtId="0" fontId="6" fillId="8" borderId="1" xfId="0" applyFont="1" applyFill="1" applyBorder="1" applyAlignment="1" applyProtection="1">
      <alignment horizontal="center"/>
    </xf>
    <xf numFmtId="0" fontId="6" fillId="11" borderId="8" xfId="0" applyFont="1" applyFill="1" applyBorder="1" applyAlignment="1" applyProtection="1">
      <alignment horizontal="center"/>
    </xf>
    <xf numFmtId="0" fontId="5" fillId="9" borderId="13" xfId="0" applyFont="1" applyFill="1" applyBorder="1" applyAlignment="1" applyProtection="1">
      <alignment horizontal="center"/>
    </xf>
    <xf numFmtId="0" fontId="6" fillId="8" borderId="2" xfId="0" applyFont="1" applyFill="1" applyBorder="1" applyAlignment="1" applyProtection="1">
      <alignment horizontal="center"/>
    </xf>
    <xf numFmtId="0" fontId="6" fillId="8" borderId="0" xfId="0" applyFont="1" applyFill="1" applyBorder="1" applyAlignment="1" applyProtection="1">
      <alignment horizontal="center"/>
    </xf>
    <xf numFmtId="10" fontId="6" fillId="8" borderId="0" xfId="0" applyNumberFormat="1" applyFont="1" applyFill="1" applyBorder="1" applyAlignment="1" applyProtection="1">
      <alignment horizontal="center"/>
    </xf>
    <xf numFmtId="2" fontId="6" fillId="8" borderId="10" xfId="0" applyNumberFormat="1" applyFont="1" applyFill="1" applyBorder="1" applyAlignment="1" applyProtection="1">
      <alignment horizontal="center"/>
    </xf>
    <xf numFmtId="0" fontId="12" fillId="11" borderId="15" xfId="0" applyFont="1" applyFill="1" applyBorder="1" applyAlignment="1" applyProtection="1">
      <alignment horizontal="right"/>
    </xf>
    <xf numFmtId="10" fontId="6" fillId="8" borderId="2" xfId="0" applyNumberFormat="1" applyFont="1" applyFill="1" applyBorder="1" applyAlignment="1" applyProtection="1">
      <alignment horizontal="center"/>
    </xf>
    <xf numFmtId="164" fontId="6" fillId="10" borderId="0" xfId="0" applyNumberFormat="1" applyFont="1" applyFill="1" applyBorder="1" applyAlignment="1" applyProtection="1">
      <alignment horizontal="center"/>
    </xf>
    <xf numFmtId="164" fontId="10" fillId="8" borderId="0" xfId="0" applyNumberFormat="1" applyFont="1" applyFill="1" applyBorder="1" applyAlignment="1" applyProtection="1">
      <alignment horizontal="center"/>
    </xf>
    <xf numFmtId="164" fontId="4" fillId="9" borderId="10" xfId="0" applyNumberFormat="1" applyFont="1" applyFill="1" applyBorder="1" applyAlignment="1" applyProtection="1">
      <alignment horizontal="center"/>
    </xf>
    <xf numFmtId="2" fontId="11" fillId="2" borderId="4" xfId="0" applyNumberFormat="1" applyFont="1" applyFill="1" applyBorder="1" applyAlignment="1" applyProtection="1">
      <alignment horizontal="center"/>
    </xf>
    <xf numFmtId="2" fontId="11" fillId="2" borderId="12" xfId="0" applyNumberFormat="1" applyFont="1" applyFill="1" applyBorder="1" applyAlignment="1" applyProtection="1">
      <alignment horizontal="center"/>
    </xf>
    <xf numFmtId="10" fontId="11" fillId="2" borderId="7" xfId="0" applyNumberFormat="1" applyFont="1" applyFill="1" applyBorder="1" applyAlignment="1" applyProtection="1">
      <alignment horizontal="center"/>
    </xf>
    <xf numFmtId="2" fontId="11" fillId="2" borderId="2" xfId="0" applyNumberFormat="1" applyFont="1" applyFill="1" applyBorder="1" applyAlignment="1" applyProtection="1">
      <alignment horizontal="center"/>
    </xf>
    <xf numFmtId="2" fontId="11" fillId="2" borderId="0" xfId="0" applyNumberFormat="1" applyFont="1" applyFill="1" applyBorder="1" applyAlignment="1" applyProtection="1">
      <alignment horizontal="center"/>
    </xf>
    <xf numFmtId="10" fontId="11" fillId="2" borderId="10" xfId="0" applyNumberFormat="1" applyFont="1" applyFill="1" applyBorder="1" applyAlignment="1" applyProtection="1">
      <alignment horizontal="center"/>
    </xf>
    <xf numFmtId="2" fontId="11" fillId="2" borderId="3" xfId="0" applyNumberFormat="1" applyFont="1" applyFill="1" applyBorder="1" applyAlignment="1" applyProtection="1">
      <alignment horizontal="center"/>
    </xf>
    <xf numFmtId="2" fontId="11" fillId="2" borderId="1" xfId="0" applyNumberFormat="1" applyFont="1" applyFill="1" applyBorder="1" applyAlignment="1" applyProtection="1">
      <alignment horizontal="center"/>
    </xf>
    <xf numFmtId="10" fontId="11" fillId="2" borderId="11" xfId="0" applyNumberFormat="1" applyFont="1" applyFill="1" applyBorder="1" applyAlignment="1" applyProtection="1">
      <alignment horizontal="center"/>
    </xf>
    <xf numFmtId="0" fontId="15" fillId="2" borderId="2" xfId="0" applyFont="1" applyFill="1" applyBorder="1" applyAlignment="1" applyProtection="1">
      <alignment horizontal="center"/>
    </xf>
    <xf numFmtId="0" fontId="15" fillId="2" borderId="0" xfId="0" applyFont="1" applyFill="1" applyAlignment="1" applyProtection="1">
      <alignment horizontal="center"/>
    </xf>
    <xf numFmtId="0" fontId="15" fillId="2" borderId="3" xfId="0" applyFont="1" applyFill="1" applyBorder="1" applyAlignment="1" applyProtection="1">
      <alignment horizontal="center"/>
    </xf>
    <xf numFmtId="0" fontId="4" fillId="9" borderId="14" xfId="0" applyFont="1" applyFill="1" applyBorder="1" applyAlignment="1" applyProtection="1">
      <alignment horizontal="center"/>
    </xf>
    <xf numFmtId="0" fontId="12" fillId="8" borderId="12" xfId="0" applyFont="1" applyFill="1" applyBorder="1" applyAlignment="1" applyProtection="1">
      <alignment horizontal="center"/>
    </xf>
    <xf numFmtId="0" fontId="4" fillId="9" borderId="6" xfId="0" applyFont="1" applyFill="1" applyBorder="1" applyAlignment="1" applyProtection="1">
      <alignment horizontal="center"/>
    </xf>
    <xf numFmtId="0" fontId="12" fillId="8" borderId="1" xfId="0" applyFont="1" applyFill="1" applyBorder="1" applyAlignment="1" applyProtection="1">
      <alignment horizontal="center"/>
    </xf>
    <xf numFmtId="0" fontId="15" fillId="2" borderId="1" xfId="0" applyFont="1" applyFill="1" applyBorder="1" applyAlignment="1" applyProtection="1">
      <alignment horizontal="center"/>
    </xf>
    <xf numFmtId="0" fontId="5" fillId="9" borderId="14" xfId="0" quotePrefix="1" applyFont="1" applyFill="1" applyBorder="1" applyAlignment="1" applyProtection="1">
      <alignment horizontal="center"/>
    </xf>
    <xf numFmtId="0" fontId="12" fillId="8" borderId="0" xfId="0" applyFont="1" applyFill="1" applyBorder="1" applyAlignment="1" applyProtection="1">
      <alignment horizontal="center"/>
    </xf>
    <xf numFmtId="0" fontId="12" fillId="11" borderId="5" xfId="0" applyFont="1" applyFill="1" applyBorder="1" applyAlignment="1" applyProtection="1">
      <alignment horizontal="center"/>
    </xf>
    <xf numFmtId="0" fontId="12" fillId="11" borderId="8" xfId="0" applyFont="1" applyFill="1" applyBorder="1" applyAlignment="1" applyProtection="1">
      <alignment horizontal="center"/>
    </xf>
    <xf numFmtId="164" fontId="10" fillId="8" borderId="7" xfId="0" applyNumberFormat="1" applyFont="1" applyFill="1" applyBorder="1" applyAlignment="1" applyProtection="1">
      <alignment horizontal="center"/>
    </xf>
    <xf numFmtId="164" fontId="10" fillId="8" borderId="10" xfId="0" applyNumberFormat="1" applyFont="1" applyFill="1" applyBorder="1" applyAlignment="1" applyProtection="1">
      <alignment horizontal="center"/>
    </xf>
    <xf numFmtId="164" fontId="10" fillId="8" borderId="11" xfId="0" applyNumberFormat="1" applyFont="1" applyFill="1" applyBorder="1" applyAlignment="1" applyProtection="1">
      <alignment horizontal="center"/>
    </xf>
    <xf numFmtId="10" fontId="12" fillId="8" borderId="4" xfId="0" applyNumberFormat="1" applyFont="1" applyFill="1" applyBorder="1" applyAlignment="1" applyProtection="1">
      <alignment horizontal="center"/>
    </xf>
    <xf numFmtId="2" fontId="12" fillId="8" borderId="7" xfId="0" applyNumberFormat="1" applyFont="1" applyFill="1" applyBorder="1" applyAlignment="1" applyProtection="1">
      <alignment horizontal="center"/>
    </xf>
    <xf numFmtId="10" fontId="12" fillId="8" borderId="2" xfId="0" applyNumberFormat="1" applyFont="1" applyFill="1" applyBorder="1" applyAlignment="1" applyProtection="1">
      <alignment horizontal="center"/>
    </xf>
    <xf numFmtId="2" fontId="12" fillId="8" borderId="10" xfId="0" applyNumberFormat="1" applyFont="1" applyFill="1" applyBorder="1" applyAlignment="1" applyProtection="1">
      <alignment horizontal="center"/>
    </xf>
    <xf numFmtId="10" fontId="12" fillId="8" borderId="3" xfId="0" applyNumberFormat="1" applyFont="1" applyFill="1" applyBorder="1" applyAlignment="1" applyProtection="1">
      <alignment horizontal="center"/>
    </xf>
    <xf numFmtId="2" fontId="12" fillId="8" borderId="11" xfId="0" applyNumberFormat="1" applyFont="1" applyFill="1" applyBorder="1" applyAlignment="1" applyProtection="1">
      <alignment horizontal="center"/>
    </xf>
    <xf numFmtId="10" fontId="12" fillId="11" borderId="15" xfId="0" applyNumberFormat="1" applyFont="1" applyFill="1" applyBorder="1" applyAlignment="1" applyProtection="1">
      <alignment horizontal="center"/>
    </xf>
    <xf numFmtId="10" fontId="12" fillId="11" borderId="9" xfId="0" applyNumberFormat="1" applyFont="1" applyFill="1" applyBorder="1" applyAlignment="1" applyProtection="1">
      <alignment horizontal="center"/>
    </xf>
    <xf numFmtId="14" fontId="4" fillId="9" borderId="14" xfId="0" applyNumberFormat="1" applyFont="1" applyFill="1" applyBorder="1" applyAlignment="1" applyProtection="1">
      <alignment horizontal="center"/>
    </xf>
    <xf numFmtId="14" fontId="4" fillId="9" borderId="13" xfId="0" applyNumberFormat="1" applyFont="1" applyFill="1" applyBorder="1" applyAlignment="1" applyProtection="1">
      <alignment horizontal="center"/>
    </xf>
    <xf numFmtId="14" fontId="4" fillId="9" borderId="6" xfId="0" applyNumberFormat="1" applyFont="1" applyFill="1" applyBorder="1" applyAlignment="1" applyProtection="1">
      <alignment horizontal="center"/>
    </xf>
    <xf numFmtId="14" fontId="4" fillId="9" borderId="13" xfId="0" quotePrefix="1" applyNumberFormat="1" applyFont="1" applyFill="1" applyBorder="1" applyAlignment="1" applyProtection="1">
      <alignment horizontal="center"/>
    </xf>
    <xf numFmtId="10" fontId="12" fillId="11" borderId="9" xfId="0" applyNumberFormat="1" applyFont="1" applyFill="1" applyBorder="1" applyProtection="1"/>
    <xf numFmtId="14" fontId="4" fillId="9" borderId="14" xfId="0" quotePrefix="1" applyNumberFormat="1" applyFont="1" applyFill="1" applyBorder="1" applyAlignment="1" applyProtection="1">
      <alignment horizontal="center"/>
    </xf>
    <xf numFmtId="0" fontId="5" fillId="2" borderId="3" xfId="0" applyFont="1" applyFill="1" applyBorder="1" applyAlignment="1" applyProtection="1">
      <alignment horizontal="center"/>
    </xf>
    <xf numFmtId="0" fontId="5" fillId="2" borderId="11" xfId="0" applyFont="1" applyFill="1" applyBorder="1" applyAlignment="1" applyProtection="1">
      <alignment horizontal="center"/>
    </xf>
    <xf numFmtId="0" fontId="5" fillId="2" borderId="2" xfId="0" applyFont="1" applyFill="1" applyBorder="1" applyAlignment="1" applyProtection="1">
      <alignment horizontal="center"/>
    </xf>
    <xf numFmtId="0" fontId="12" fillId="2" borderId="3" xfId="0" applyFont="1" applyFill="1" applyBorder="1" applyProtection="1"/>
    <xf numFmtId="0" fontId="12" fillId="2" borderId="1" xfId="0" applyFont="1" applyFill="1" applyBorder="1" applyProtection="1"/>
    <xf numFmtId="14" fontId="4" fillId="0" borderId="0" xfId="0" applyNumberFormat="1" applyFont="1" applyFill="1" applyAlignment="1" applyProtection="1">
      <alignment horizontal="center"/>
      <protection locked="0"/>
    </xf>
    <xf numFmtId="0" fontId="4" fillId="0" borderId="0" xfId="0" applyFont="1" applyFill="1" applyProtection="1">
      <protection locked="0"/>
    </xf>
    <xf numFmtId="0" fontId="12" fillId="0" borderId="0" xfId="0" applyFont="1" applyFill="1" applyAlignment="1" applyProtection="1">
      <alignment horizontal="center"/>
      <protection locked="0"/>
    </xf>
    <xf numFmtId="46" fontId="4" fillId="0" borderId="0" xfId="0" applyNumberFormat="1" applyFont="1" applyFill="1" applyAlignment="1" applyProtection="1">
      <alignment horizontal="left"/>
      <protection locked="0"/>
    </xf>
    <xf numFmtId="0" fontId="6" fillId="0" borderId="0" xfId="0" applyFont="1" applyAlignment="1" applyProtection="1">
      <alignment horizontal="center"/>
      <protection locked="0"/>
    </xf>
    <xf numFmtId="0" fontId="6" fillId="0" borderId="0" xfId="0" applyFont="1" applyFill="1" applyBorder="1" applyAlignment="1" applyProtection="1">
      <alignment horizontal="center" vertical="center"/>
      <protection locked="0"/>
    </xf>
    <xf numFmtId="2" fontId="4" fillId="0" borderId="0" xfId="0" applyNumberFormat="1" applyFont="1" applyFill="1" applyBorder="1" applyAlignment="1" applyProtection="1">
      <alignment horizontal="center"/>
      <protection locked="0"/>
    </xf>
    <xf numFmtId="0" fontId="6" fillId="0" borderId="12" xfId="0" applyFont="1" applyFill="1" applyBorder="1" applyAlignment="1" applyProtection="1">
      <alignment horizontal="center" vertical="center"/>
      <protection locked="0"/>
    </xf>
    <xf numFmtId="0" fontId="6" fillId="0" borderId="0" xfId="0" applyFont="1" applyFill="1" applyBorder="1" applyProtection="1">
      <protection locked="0"/>
    </xf>
    <xf numFmtId="0" fontId="6" fillId="0" borderId="0" xfId="0" applyFont="1" applyFill="1" applyAlignment="1" applyProtection="1">
      <alignment horizontal="right"/>
      <protection locked="0"/>
    </xf>
    <xf numFmtId="0" fontId="4" fillId="0" borderId="0" xfId="0" applyFont="1" applyFill="1" applyAlignment="1" applyProtection="1">
      <alignment horizontal="right"/>
      <protection locked="0"/>
    </xf>
    <xf numFmtId="0" fontId="6" fillId="0" borderId="0" xfId="0" applyFont="1" applyProtection="1">
      <protection locked="0"/>
    </xf>
    <xf numFmtId="0" fontId="4" fillId="0" borderId="0" xfId="0" applyFont="1" applyAlignment="1" applyProtection="1">
      <alignment horizontal="left"/>
      <protection locked="0"/>
    </xf>
    <xf numFmtId="0" fontId="6" fillId="0" borderId="0" xfId="0" applyFont="1" applyAlignment="1" applyProtection="1">
      <alignment horizontal="right"/>
      <protection locked="0"/>
    </xf>
    <xf numFmtId="10" fontId="6" fillId="0" borderId="0" xfId="0" applyNumberFormat="1" applyFont="1" applyAlignment="1" applyProtection="1">
      <alignment horizontal="center"/>
      <protection locked="0"/>
    </xf>
    <xf numFmtId="14" fontId="6" fillId="0" borderId="0" xfId="0" applyNumberFormat="1" applyFont="1" applyAlignment="1" applyProtection="1">
      <alignment horizontal="center"/>
      <protection locked="0"/>
    </xf>
    <xf numFmtId="2" fontId="12" fillId="0" borderId="0" xfId="0" applyNumberFormat="1" applyFont="1" applyFill="1" applyBorder="1" applyAlignment="1" applyProtection="1">
      <alignment horizontal="center"/>
      <protection locked="0"/>
    </xf>
    <xf numFmtId="0" fontId="4" fillId="0" borderId="0" xfId="0" applyFont="1" applyFill="1" applyAlignment="1" applyProtection="1">
      <alignment horizontal="center"/>
    </xf>
    <xf numFmtId="0" fontId="7" fillId="0" borderId="0" xfId="0" applyFont="1" applyAlignment="1" applyProtection="1">
      <alignment horizontal="center"/>
    </xf>
    <xf numFmtId="0" fontId="7" fillId="0" borderId="0" xfId="0" applyFont="1" applyFill="1" applyAlignment="1" applyProtection="1">
      <alignment horizontal="center"/>
    </xf>
    <xf numFmtId="0" fontId="4" fillId="0" borderId="0" xfId="0" applyFont="1" applyFill="1" applyProtection="1"/>
    <xf numFmtId="166" fontId="12" fillId="5" borderId="0" xfId="0" applyNumberFormat="1" applyFont="1" applyFill="1" applyBorder="1" applyAlignment="1" applyProtection="1">
      <alignment horizontal="center"/>
    </xf>
    <xf numFmtId="0" fontId="6" fillId="5" borderId="0" xfId="0" applyFont="1" applyFill="1" applyBorder="1" applyAlignment="1" applyProtection="1">
      <alignment horizontal="center"/>
    </xf>
    <xf numFmtId="0" fontId="6" fillId="5" borderId="10" xfId="0" applyFont="1" applyFill="1" applyBorder="1" applyAlignment="1" applyProtection="1">
      <alignment horizontal="center"/>
    </xf>
    <xf numFmtId="166" fontId="12" fillId="5" borderId="1" xfId="0" applyNumberFormat="1" applyFont="1" applyFill="1" applyBorder="1" applyAlignment="1" applyProtection="1">
      <alignment horizontal="center"/>
    </xf>
    <xf numFmtId="0" fontId="6" fillId="5" borderId="1" xfId="0" applyFont="1" applyFill="1" applyBorder="1" applyAlignment="1" applyProtection="1">
      <alignment horizontal="center"/>
    </xf>
    <xf numFmtId="0" fontId="6" fillId="5" borderId="11" xfId="0" applyFont="1" applyFill="1" applyBorder="1" applyAlignment="1" applyProtection="1">
      <alignment horizontal="center"/>
    </xf>
    <xf numFmtId="0" fontId="4" fillId="12" borderId="15" xfId="0" applyFont="1" applyFill="1" applyBorder="1" applyAlignment="1" applyProtection="1">
      <alignment horizontal="center"/>
    </xf>
    <xf numFmtId="0" fontId="5" fillId="0" borderId="0" xfId="0" quotePrefix="1" applyFont="1" applyFill="1" applyAlignment="1" applyProtection="1">
      <alignment horizontal="center"/>
    </xf>
    <xf numFmtId="0" fontId="12" fillId="13" borderId="2" xfId="0" applyFont="1" applyFill="1" applyBorder="1" applyAlignment="1" applyProtection="1">
      <alignment horizontal="center"/>
    </xf>
    <xf numFmtId="0" fontId="12" fillId="13" borderId="10" xfId="0" applyFont="1" applyFill="1" applyBorder="1" applyAlignment="1" applyProtection="1">
      <alignment horizontal="center"/>
    </xf>
    <xf numFmtId="0" fontId="12" fillId="13" borderId="3" xfId="0" applyFont="1" applyFill="1" applyBorder="1" applyAlignment="1" applyProtection="1">
      <alignment horizontal="center"/>
    </xf>
    <xf numFmtId="0" fontId="12" fillId="13" borderId="11" xfId="0" applyFont="1" applyFill="1" applyBorder="1" applyAlignment="1" applyProtection="1">
      <alignment horizontal="center"/>
    </xf>
    <xf numFmtId="0" fontId="12" fillId="12" borderId="2" xfId="0" applyFont="1" applyFill="1" applyBorder="1" applyAlignment="1" applyProtection="1">
      <alignment horizontal="center"/>
    </xf>
    <xf numFmtId="0" fontId="12" fillId="12" borderId="0" xfId="0" applyFont="1" applyFill="1" applyBorder="1" applyAlignment="1" applyProtection="1">
      <alignment horizontal="center"/>
    </xf>
    <xf numFmtId="0" fontId="12" fillId="12" borderId="10" xfId="0" applyFont="1" applyFill="1" applyBorder="1" applyAlignment="1" applyProtection="1">
      <alignment horizontal="center"/>
    </xf>
    <xf numFmtId="0" fontId="12" fillId="12" borderId="3" xfId="0" applyFont="1" applyFill="1" applyBorder="1" applyAlignment="1" applyProtection="1">
      <alignment horizontal="center"/>
    </xf>
    <xf numFmtId="0" fontId="12" fillId="12" borderId="1" xfId="0" applyFont="1" applyFill="1" applyBorder="1" applyAlignment="1" applyProtection="1">
      <alignment horizontal="center"/>
    </xf>
    <xf numFmtId="0" fontId="12" fillId="12" borderId="11" xfId="0" applyFont="1" applyFill="1" applyBorder="1" applyAlignment="1" applyProtection="1">
      <alignment horizontal="center"/>
    </xf>
    <xf numFmtId="164" fontId="8" fillId="2" borderId="4" xfId="0" applyNumberFormat="1" applyFont="1" applyFill="1" applyBorder="1" applyAlignment="1" applyProtection="1">
      <alignment horizontal="center"/>
    </xf>
    <xf numFmtId="164" fontId="8" fillId="2" borderId="12" xfId="0" applyNumberFormat="1" applyFont="1" applyFill="1" applyBorder="1" applyAlignment="1" applyProtection="1">
      <alignment horizontal="center"/>
    </xf>
    <xf numFmtId="164" fontId="8" fillId="2" borderId="7" xfId="0" applyNumberFormat="1" applyFont="1" applyFill="1" applyBorder="1" applyAlignment="1" applyProtection="1">
      <alignment horizontal="center"/>
    </xf>
    <xf numFmtId="2" fontId="17" fillId="2" borderId="3" xfId="0" applyNumberFormat="1" applyFont="1" applyFill="1" applyBorder="1" applyAlignment="1" applyProtection="1">
      <alignment horizontal="center"/>
    </xf>
    <xf numFmtId="2" fontId="17" fillId="2" borderId="1" xfId="0" applyNumberFormat="1" applyFont="1" applyFill="1" applyBorder="1" applyAlignment="1" applyProtection="1">
      <alignment horizontal="center"/>
    </xf>
    <xf numFmtId="2" fontId="17" fillId="2" borderId="11" xfId="0" applyNumberFormat="1" applyFont="1" applyFill="1" applyBorder="1" applyAlignment="1" applyProtection="1">
      <alignment horizontal="center"/>
    </xf>
    <xf numFmtId="165" fontId="4" fillId="11" borderId="15" xfId="0" applyNumberFormat="1" applyFont="1" applyFill="1" applyBorder="1" applyAlignment="1" applyProtection="1">
      <alignment horizontal="center"/>
    </xf>
    <xf numFmtId="165" fontId="4" fillId="12" borderId="12" xfId="0" applyNumberFormat="1" applyFont="1" applyFill="1" applyBorder="1" applyAlignment="1" applyProtection="1">
      <alignment horizontal="center"/>
    </xf>
    <xf numFmtId="165" fontId="4" fillId="12" borderId="4" xfId="0" applyNumberFormat="1" applyFont="1" applyFill="1" applyBorder="1" applyAlignment="1" applyProtection="1">
      <alignment horizontal="center"/>
    </xf>
    <xf numFmtId="165" fontId="4" fillId="12" borderId="7" xfId="0" applyNumberFormat="1" applyFont="1" applyFill="1" applyBorder="1" applyAlignment="1" applyProtection="1">
      <alignment horizontal="center"/>
    </xf>
    <xf numFmtId="164" fontId="4" fillId="11" borderId="15" xfId="0" applyNumberFormat="1" applyFont="1" applyFill="1" applyBorder="1" applyAlignment="1" applyProtection="1">
      <alignment horizontal="center"/>
    </xf>
    <xf numFmtId="2" fontId="4" fillId="14" borderId="15" xfId="0" applyNumberFormat="1" applyFont="1" applyFill="1" applyBorder="1" applyAlignment="1" applyProtection="1">
      <alignment horizontal="center"/>
    </xf>
    <xf numFmtId="2" fontId="4" fillId="14" borderId="9" xfId="0" applyNumberFormat="1" applyFont="1" applyFill="1" applyBorder="1" applyAlignment="1" applyProtection="1">
      <alignment horizontal="center"/>
    </xf>
    <xf numFmtId="0" fontId="12" fillId="2" borderId="14" xfId="0" applyFont="1" applyFill="1" applyBorder="1" applyAlignment="1" applyProtection="1">
      <alignment horizontal="center"/>
    </xf>
    <xf numFmtId="164" fontId="12" fillId="2" borderId="14" xfId="0" applyNumberFormat="1" applyFont="1" applyFill="1" applyBorder="1" applyAlignment="1" applyProtection="1">
      <alignment horizontal="center"/>
    </xf>
    <xf numFmtId="2" fontId="12" fillId="2" borderId="7" xfId="0" applyNumberFormat="1" applyFont="1" applyFill="1" applyBorder="1" applyAlignment="1" applyProtection="1">
      <alignment horizontal="center"/>
    </xf>
    <xf numFmtId="0" fontId="12" fillId="2" borderId="13" xfId="0" applyFont="1" applyFill="1" applyBorder="1" applyAlignment="1" applyProtection="1">
      <alignment horizontal="center"/>
    </xf>
    <xf numFmtId="164" fontId="12" fillId="2" borderId="13" xfId="0" applyNumberFormat="1" applyFont="1" applyFill="1" applyBorder="1" applyAlignment="1" applyProtection="1">
      <alignment horizontal="center"/>
    </xf>
    <xf numFmtId="2" fontId="12" fillId="2" borderId="10" xfId="0" applyNumberFormat="1" applyFont="1" applyFill="1" applyBorder="1" applyAlignment="1" applyProtection="1">
      <alignment horizontal="center"/>
    </xf>
    <xf numFmtId="0" fontId="12" fillId="2" borderId="6" xfId="0" applyFont="1" applyFill="1" applyBorder="1" applyAlignment="1" applyProtection="1">
      <alignment horizontal="center"/>
    </xf>
    <xf numFmtId="164" fontId="12" fillId="2" borderId="6" xfId="0" applyNumberFormat="1" applyFont="1" applyFill="1" applyBorder="1" applyAlignment="1" applyProtection="1">
      <alignment horizontal="center"/>
    </xf>
    <xf numFmtId="2" fontId="12" fillId="2" borderId="11" xfId="0" applyNumberFormat="1" applyFont="1" applyFill="1" applyBorder="1" applyAlignment="1" applyProtection="1">
      <alignment horizontal="center"/>
    </xf>
    <xf numFmtId="0" fontId="6" fillId="2" borderId="15" xfId="0" applyFont="1" applyFill="1" applyBorder="1" applyAlignment="1" applyProtection="1">
      <alignment horizontal="center"/>
    </xf>
    <xf numFmtId="0" fontId="6" fillId="2" borderId="15" xfId="0" quotePrefix="1" applyFont="1" applyFill="1" applyBorder="1" applyAlignment="1" applyProtection="1">
      <alignment horizontal="center"/>
    </xf>
    <xf numFmtId="0" fontId="6" fillId="2" borderId="9" xfId="0" applyFont="1" applyFill="1" applyBorder="1" applyAlignment="1" applyProtection="1">
      <alignment horizontal="center"/>
    </xf>
    <xf numFmtId="0" fontId="12" fillId="11" borderId="15" xfId="0" applyFont="1" applyFill="1" applyBorder="1" applyAlignment="1" applyProtection="1">
      <alignment horizontal="center"/>
    </xf>
    <xf numFmtId="10" fontId="8" fillId="11" borderId="15" xfId="0" applyNumberFormat="1" applyFont="1" applyFill="1" applyBorder="1" applyAlignment="1" applyProtection="1">
      <alignment horizontal="center"/>
    </xf>
    <xf numFmtId="0" fontId="6" fillId="11" borderId="9" xfId="0" applyFont="1" applyFill="1" applyBorder="1" applyAlignment="1" applyProtection="1">
      <alignment horizontal="center"/>
    </xf>
    <xf numFmtId="0" fontId="6" fillId="2" borderId="5" xfId="0" applyFont="1" applyFill="1" applyBorder="1" applyAlignment="1" applyProtection="1">
      <alignment horizontal="center"/>
    </xf>
    <xf numFmtId="0" fontId="5" fillId="2" borderId="4" xfId="0" quotePrefix="1" applyFont="1" applyFill="1" applyBorder="1" applyAlignment="1" applyProtection="1">
      <alignment horizontal="center"/>
    </xf>
    <xf numFmtId="0" fontId="21" fillId="2" borderId="14" xfId="0" applyFont="1" applyFill="1" applyBorder="1" applyAlignment="1" applyProtection="1">
      <alignment horizontal="center"/>
    </xf>
    <xf numFmtId="0" fontId="12" fillId="2" borderId="12" xfId="0" applyFont="1" applyFill="1" applyBorder="1" applyAlignment="1" applyProtection="1">
      <alignment horizontal="center"/>
    </xf>
    <xf numFmtId="0" fontId="21" fillId="2" borderId="13" xfId="0" applyFont="1" applyFill="1" applyBorder="1" applyAlignment="1" applyProtection="1">
      <alignment horizontal="center"/>
    </xf>
    <xf numFmtId="0" fontId="12" fillId="2" borderId="0" xfId="0" applyFont="1" applyFill="1" applyBorder="1" applyAlignment="1" applyProtection="1">
      <alignment horizontal="center"/>
    </xf>
    <xf numFmtId="0" fontId="21" fillId="2" borderId="6" xfId="0" applyFont="1" applyFill="1" applyBorder="1" applyAlignment="1" applyProtection="1">
      <alignment horizontal="center"/>
    </xf>
    <xf numFmtId="0" fontId="12" fillId="2" borderId="1" xfId="0" applyFont="1" applyFill="1" applyBorder="1" applyAlignment="1" applyProtection="1">
      <alignment horizontal="center"/>
    </xf>
    <xf numFmtId="14" fontId="4" fillId="2" borderId="14" xfId="0" applyNumberFormat="1" applyFont="1" applyFill="1" applyBorder="1" applyAlignment="1" applyProtection="1">
      <alignment horizontal="center"/>
    </xf>
    <xf numFmtId="0" fontId="6" fillId="2" borderId="14" xfId="0" applyFont="1" applyFill="1" applyBorder="1" applyAlignment="1" applyProtection="1">
      <alignment horizontal="center"/>
    </xf>
    <xf numFmtId="14" fontId="4" fillId="2" borderId="13" xfId="0" applyNumberFormat="1" applyFont="1" applyFill="1" applyBorder="1" applyAlignment="1" applyProtection="1">
      <alignment horizontal="center"/>
    </xf>
    <xf numFmtId="0" fontId="6" fillId="2" borderId="13" xfId="0" applyFont="1" applyFill="1" applyBorder="1" applyAlignment="1" applyProtection="1">
      <alignment horizontal="center"/>
    </xf>
    <xf numFmtId="14" fontId="4" fillId="2" borderId="6" xfId="0" applyNumberFormat="1" applyFont="1" applyFill="1" applyBorder="1" applyAlignment="1" applyProtection="1">
      <alignment horizontal="center"/>
    </xf>
    <xf numFmtId="0" fontId="6" fillId="2" borderId="6" xfId="0" applyFont="1" applyFill="1" applyBorder="1" applyAlignment="1" applyProtection="1">
      <alignment horizontal="center"/>
    </xf>
    <xf numFmtId="0" fontId="6" fillId="11" borderId="15" xfId="0" applyFont="1" applyFill="1" applyBorder="1" applyAlignment="1" applyProtection="1">
      <alignment horizontal="center"/>
    </xf>
    <xf numFmtId="0" fontId="4" fillId="2" borderId="4"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4" fillId="2" borderId="7" xfId="0" applyFont="1" applyFill="1" applyBorder="1" applyAlignment="1" applyProtection="1">
      <alignment horizontal="center"/>
    </xf>
    <xf numFmtId="0" fontId="4" fillId="2" borderId="11" xfId="0" applyFont="1" applyFill="1" applyBorder="1" applyAlignment="1" applyProtection="1">
      <alignment horizontal="center"/>
    </xf>
    <xf numFmtId="0" fontId="5" fillId="2" borderId="7" xfId="0" applyFont="1" applyFill="1" applyBorder="1" applyAlignment="1" applyProtection="1">
      <alignment horizontal="center"/>
    </xf>
    <xf numFmtId="0" fontId="12" fillId="0" borderId="0" xfId="0" applyFont="1" applyFill="1" applyBorder="1" applyAlignment="1" applyProtection="1">
      <alignment horizontal="right"/>
      <protection locked="0"/>
    </xf>
    <xf numFmtId="0" fontId="6" fillId="0" borderId="0" xfId="0" applyFont="1" applyBorder="1" applyProtection="1">
      <protection locked="0"/>
    </xf>
    <xf numFmtId="0" fontId="6" fillId="2" borderId="8" xfId="0" quotePrefix="1" applyFont="1" applyFill="1" applyBorder="1" applyAlignment="1" applyProtection="1">
      <alignment horizontal="center"/>
    </xf>
    <xf numFmtId="164" fontId="12" fillId="2" borderId="12" xfId="0" applyNumberFormat="1" applyFont="1" applyFill="1" applyBorder="1" applyAlignment="1" applyProtection="1">
      <alignment horizontal="center"/>
    </xf>
    <xf numFmtId="2" fontId="12" fillId="2" borderId="14" xfId="0" applyNumberFormat="1" applyFont="1" applyFill="1" applyBorder="1" applyAlignment="1" applyProtection="1">
      <alignment horizontal="center"/>
    </xf>
    <xf numFmtId="164" fontId="12" fillId="2" borderId="0" xfId="0" applyNumberFormat="1" applyFont="1" applyFill="1" applyBorder="1" applyAlignment="1" applyProtection="1">
      <alignment horizontal="center"/>
    </xf>
    <xf numFmtId="2" fontId="12" fillId="2" borderId="13" xfId="0" applyNumberFormat="1" applyFont="1" applyFill="1" applyBorder="1" applyAlignment="1" applyProtection="1">
      <alignment horizontal="center"/>
    </xf>
    <xf numFmtId="164" fontId="12" fillId="2" borderId="1" xfId="0" applyNumberFormat="1" applyFont="1" applyFill="1" applyBorder="1" applyAlignment="1" applyProtection="1">
      <alignment horizontal="center"/>
    </xf>
    <xf numFmtId="2" fontId="12" fillId="2" borderId="6" xfId="0" applyNumberFormat="1" applyFont="1" applyFill="1" applyBorder="1" applyAlignment="1" applyProtection="1">
      <alignment horizontal="center"/>
    </xf>
    <xf numFmtId="0" fontId="6" fillId="2" borderId="4" xfId="0" applyFont="1" applyFill="1" applyBorder="1" applyAlignment="1" applyProtection="1">
      <alignment horizontal="center"/>
    </xf>
    <xf numFmtId="0" fontId="4" fillId="2" borderId="3" xfId="0" applyFont="1" applyFill="1" applyBorder="1" applyAlignment="1" applyProtection="1">
      <alignment horizontal="center"/>
    </xf>
    <xf numFmtId="164" fontId="12" fillId="2" borderId="7" xfId="0" applyNumberFormat="1" applyFont="1" applyFill="1" applyBorder="1" applyAlignment="1" applyProtection="1">
      <alignment horizontal="center"/>
    </xf>
    <xf numFmtId="164" fontId="12" fillId="2" borderId="11" xfId="0" applyNumberFormat="1" applyFont="1" applyFill="1" applyBorder="1" applyAlignment="1" applyProtection="1">
      <alignment horizontal="center"/>
    </xf>
    <xf numFmtId="0" fontId="12" fillId="0" borderId="0" xfId="0" applyFont="1" applyAlignment="1" applyProtection="1">
      <alignment horizontal="center"/>
      <protection locked="0"/>
    </xf>
    <xf numFmtId="0" fontId="16" fillId="0" borderId="0" xfId="0" applyFont="1" applyAlignment="1" applyProtection="1">
      <alignment horizontal="center"/>
      <protection locked="0"/>
    </xf>
    <xf numFmtId="0" fontId="12" fillId="0" borderId="0" xfId="0" quotePrefix="1" applyFont="1" applyAlignment="1" applyProtection="1">
      <protection locked="0"/>
    </xf>
    <xf numFmtId="0" fontId="12" fillId="0" borderId="0" xfId="0" applyFont="1" applyFill="1" applyAlignment="1" applyProtection="1">
      <protection locked="0"/>
    </xf>
    <xf numFmtId="0" fontId="5" fillId="0" borderId="0" xfId="0" applyFont="1" applyFill="1" applyBorder="1" applyAlignment="1" applyProtection="1">
      <alignment horizontal="center"/>
      <protection locked="0"/>
    </xf>
    <xf numFmtId="0" fontId="12" fillId="0" borderId="0" xfId="0" applyFont="1" applyFill="1" applyBorder="1" applyAlignment="1" applyProtection="1">
      <alignment horizontal="center"/>
      <protection locked="0"/>
    </xf>
    <xf numFmtId="0" fontId="12" fillId="0" borderId="0" xfId="0" applyFont="1" applyFill="1" applyBorder="1" applyAlignment="1" applyProtection="1">
      <protection locked="0"/>
    </xf>
    <xf numFmtId="0" fontId="5" fillId="0" borderId="0" xfId="0" applyFont="1" applyFill="1" applyBorder="1" applyAlignment="1" applyProtection="1">
      <alignment horizontal="right"/>
      <protection locked="0"/>
    </xf>
    <xf numFmtId="0" fontId="5" fillId="0" borderId="0" xfId="0" applyFont="1" applyAlignment="1" applyProtection="1">
      <protection locked="0"/>
    </xf>
    <xf numFmtId="0" fontId="12" fillId="0" borderId="0" xfId="0" applyFont="1" applyAlignment="1" applyProtection="1">
      <alignment horizontal="left"/>
      <protection locked="0"/>
    </xf>
    <xf numFmtId="49" fontId="12" fillId="0" borderId="0" xfId="0" applyNumberFormat="1" applyFont="1" applyAlignment="1" applyProtection="1">
      <alignment horizontal="center"/>
      <protection locked="0"/>
    </xf>
    <xf numFmtId="0" fontId="12" fillId="0" borderId="0" xfId="0" applyFont="1" applyAlignment="1" applyProtection="1">
      <alignment horizontal="right"/>
      <protection locked="0"/>
    </xf>
    <xf numFmtId="0" fontId="12" fillId="0" borderId="0" xfId="0" applyFont="1" applyBorder="1" applyAlignment="1" applyProtection="1">
      <protection locked="0"/>
    </xf>
    <xf numFmtId="0" fontId="5" fillId="0" borderId="0" xfId="0" applyFont="1" applyAlignment="1" applyProtection="1">
      <alignment horizontal="center"/>
    </xf>
    <xf numFmtId="0" fontId="4" fillId="0" borderId="0" xfId="0" applyFont="1" applyAlignment="1" applyProtection="1">
      <alignment horizontal="center"/>
    </xf>
    <xf numFmtId="0" fontId="5" fillId="5" borderId="0" xfId="0" applyFont="1" applyFill="1" applyAlignment="1" applyProtection="1">
      <alignment horizontal="center"/>
    </xf>
    <xf numFmtId="0" fontId="12" fillId="5" borderId="0" xfId="0" applyFont="1" applyFill="1" applyAlignment="1" applyProtection="1">
      <alignment horizontal="center"/>
    </xf>
    <xf numFmtId="0" fontId="5" fillId="2" borderId="4" xfId="0" applyFont="1" applyFill="1" applyBorder="1" applyAlignment="1" applyProtection="1">
      <alignment horizontal="center"/>
    </xf>
    <xf numFmtId="2" fontId="12" fillId="2" borderId="3" xfId="0" applyNumberFormat="1" applyFont="1" applyFill="1" applyBorder="1" applyAlignment="1" applyProtection="1">
      <alignment horizontal="center"/>
    </xf>
    <xf numFmtId="2" fontId="5" fillId="14" borderId="15" xfId="0" applyNumberFormat="1" applyFont="1" applyFill="1" applyBorder="1" applyAlignment="1" applyProtection="1">
      <alignment horizontal="center"/>
    </xf>
    <xf numFmtId="2" fontId="5" fillId="14" borderId="9" xfId="0" applyNumberFormat="1" applyFont="1" applyFill="1" applyBorder="1" applyAlignment="1" applyProtection="1">
      <alignment horizontal="center"/>
    </xf>
    <xf numFmtId="0" fontId="4" fillId="5" borderId="0" xfId="0" applyFont="1" applyFill="1" applyAlignment="1" applyProtection="1">
      <alignment horizontal="center"/>
    </xf>
    <xf numFmtId="1" fontId="12" fillId="5" borderId="0" xfId="0" applyNumberFormat="1" applyFont="1" applyFill="1" applyAlignment="1" applyProtection="1">
      <alignment horizontal="center"/>
    </xf>
    <xf numFmtId="166" fontId="12" fillId="5" borderId="0" xfId="0" applyNumberFormat="1" applyFont="1" applyFill="1" applyAlignment="1" applyProtection="1">
      <alignment horizontal="center"/>
    </xf>
    <xf numFmtId="0" fontId="6" fillId="5" borderId="0" xfId="0" applyFont="1" applyFill="1" applyAlignment="1" applyProtection="1">
      <alignment horizontal="center"/>
    </xf>
    <xf numFmtId="0" fontId="6" fillId="2" borderId="14" xfId="0" quotePrefix="1" applyFont="1" applyFill="1" applyBorder="1" applyAlignment="1" applyProtection="1">
      <alignment horizontal="center"/>
    </xf>
    <xf numFmtId="0" fontId="12" fillId="2" borderId="4" xfId="0" applyFont="1" applyFill="1" applyBorder="1" applyAlignment="1" applyProtection="1">
      <alignment horizontal="center"/>
    </xf>
    <xf numFmtId="0" fontId="12" fillId="2" borderId="2" xfId="0" applyFont="1" applyFill="1" applyBorder="1" applyAlignment="1" applyProtection="1">
      <alignment horizontal="center"/>
    </xf>
    <xf numFmtId="0" fontId="12" fillId="2" borderId="3" xfId="0" applyFont="1" applyFill="1" applyBorder="1" applyAlignment="1" applyProtection="1">
      <alignment horizontal="center"/>
    </xf>
    <xf numFmtId="10" fontId="22" fillId="11" borderId="15" xfId="0" applyNumberFormat="1" applyFont="1" applyFill="1" applyBorder="1" applyAlignment="1" applyProtection="1">
      <alignment horizontal="center"/>
    </xf>
    <xf numFmtId="164" fontId="12" fillId="2" borderId="14" xfId="2" applyNumberFormat="1" applyFont="1" applyFill="1" applyBorder="1" applyAlignment="1" applyProtection="1">
      <alignment horizontal="center"/>
    </xf>
    <xf numFmtId="164" fontId="12" fillId="2" borderId="6" xfId="2" applyNumberFormat="1" applyFont="1" applyFill="1" applyBorder="1" applyAlignment="1" applyProtection="1">
      <alignment horizontal="center"/>
    </xf>
    <xf numFmtId="0" fontId="6" fillId="11" borderId="14" xfId="0" quotePrefix="1" applyFont="1" applyFill="1" applyBorder="1" applyAlignment="1" applyProtection="1">
      <alignment horizontal="center"/>
    </xf>
    <xf numFmtId="0" fontId="12" fillId="9" borderId="15" xfId="0" applyFont="1" applyFill="1" applyBorder="1" applyAlignment="1" applyProtection="1">
      <alignment horizontal="center"/>
    </xf>
    <xf numFmtId="0" fontId="6" fillId="9" borderId="14" xfId="0" quotePrefix="1" applyFont="1" applyFill="1" applyBorder="1" applyAlignment="1" applyProtection="1">
      <alignment horizontal="center"/>
    </xf>
    <xf numFmtId="0" fontId="6" fillId="9" borderId="9" xfId="0" applyFont="1" applyFill="1" applyBorder="1" applyAlignment="1" applyProtection="1">
      <alignment horizontal="center"/>
    </xf>
    <xf numFmtId="0" fontId="5" fillId="11" borderId="4" xfId="0" quotePrefix="1" applyFont="1" applyFill="1" applyBorder="1" applyAlignment="1" applyProtection="1">
      <alignment horizontal="center"/>
    </xf>
    <xf numFmtId="164" fontId="12" fillId="11" borderId="14" xfId="2" applyNumberFormat="1" applyFont="1" applyFill="1" applyBorder="1" applyAlignment="1" applyProtection="1">
      <alignment horizontal="center"/>
    </xf>
    <xf numFmtId="2" fontId="12" fillId="11" borderId="7" xfId="0" applyNumberFormat="1" applyFont="1" applyFill="1" applyBorder="1" applyAlignment="1" applyProtection="1">
      <alignment horizontal="center"/>
    </xf>
    <xf numFmtId="0" fontId="5" fillId="9" borderId="7" xfId="0" applyFont="1" applyFill="1" applyBorder="1" applyAlignment="1" applyProtection="1">
      <alignment horizontal="center"/>
    </xf>
    <xf numFmtId="164" fontId="12" fillId="9" borderId="4" xfId="0" applyNumberFormat="1" applyFont="1" applyFill="1" applyBorder="1" applyAlignment="1" applyProtection="1">
      <alignment horizontal="center"/>
    </xf>
    <xf numFmtId="2" fontId="12" fillId="9" borderId="14" xfId="0" applyNumberFormat="1" applyFont="1" applyFill="1" applyBorder="1" applyAlignment="1" applyProtection="1">
      <alignment horizontal="center"/>
    </xf>
    <xf numFmtId="0" fontId="5" fillId="11" borderId="2" xfId="0" applyFont="1" applyFill="1" applyBorder="1" applyAlignment="1" applyProtection="1">
      <alignment horizontal="center"/>
    </xf>
    <xf numFmtId="164" fontId="12" fillId="11" borderId="13" xfId="2" applyNumberFormat="1" applyFont="1" applyFill="1" applyBorder="1" applyAlignment="1" applyProtection="1">
      <alignment horizontal="center"/>
    </xf>
    <xf numFmtId="2" fontId="12" fillId="11" borderId="10" xfId="0" applyNumberFormat="1" applyFont="1" applyFill="1" applyBorder="1" applyAlignment="1" applyProtection="1">
      <alignment horizontal="center"/>
    </xf>
    <xf numFmtId="0" fontId="5" fillId="9" borderId="10" xfId="0" applyFont="1" applyFill="1" applyBorder="1" applyAlignment="1" applyProtection="1">
      <alignment horizontal="center"/>
    </xf>
    <xf numFmtId="164" fontId="12" fillId="9" borderId="2" xfId="0" applyNumberFormat="1" applyFont="1" applyFill="1" applyBorder="1" applyAlignment="1" applyProtection="1">
      <alignment horizontal="center"/>
    </xf>
    <xf numFmtId="2" fontId="12" fillId="9" borderId="13" xfId="0" applyNumberFormat="1" applyFont="1" applyFill="1" applyBorder="1" applyAlignment="1" applyProtection="1">
      <alignment horizontal="center"/>
    </xf>
    <xf numFmtId="0" fontId="5" fillId="11" borderId="3" xfId="0" applyFont="1" applyFill="1" applyBorder="1" applyAlignment="1" applyProtection="1">
      <alignment horizontal="center"/>
    </xf>
    <xf numFmtId="164" fontId="12" fillId="11" borderId="6" xfId="2" applyNumberFormat="1" applyFont="1" applyFill="1" applyBorder="1" applyAlignment="1" applyProtection="1">
      <alignment horizontal="center"/>
    </xf>
    <xf numFmtId="2" fontId="12" fillId="11" borderId="11" xfId="0" applyNumberFormat="1" applyFont="1" applyFill="1" applyBorder="1" applyAlignment="1" applyProtection="1">
      <alignment horizontal="center"/>
    </xf>
    <xf numFmtId="0" fontId="5" fillId="9" borderId="11" xfId="0" applyFont="1" applyFill="1" applyBorder="1" applyAlignment="1" applyProtection="1">
      <alignment horizontal="center"/>
    </xf>
    <xf numFmtId="164" fontId="12" fillId="9" borderId="3" xfId="0" applyNumberFormat="1" applyFont="1" applyFill="1" applyBorder="1" applyAlignment="1" applyProtection="1">
      <alignment horizontal="center"/>
    </xf>
    <xf numFmtId="2" fontId="12" fillId="9" borderId="6" xfId="0" applyNumberFormat="1" applyFont="1" applyFill="1" applyBorder="1" applyAlignment="1" applyProtection="1">
      <alignment horizontal="center"/>
    </xf>
    <xf numFmtId="14" fontId="6" fillId="2" borderId="13" xfId="0" applyNumberFormat="1" applyFont="1" applyFill="1" applyBorder="1" applyAlignment="1" applyProtection="1">
      <alignment horizontal="center"/>
    </xf>
    <xf numFmtId="14" fontId="6" fillId="2" borderId="6" xfId="0" applyNumberFormat="1" applyFont="1" applyFill="1" applyBorder="1" applyAlignment="1" applyProtection="1">
      <alignment horizontal="center"/>
    </xf>
    <xf numFmtId="164" fontId="12" fillId="11" borderId="15" xfId="0" applyNumberFormat="1" applyFont="1" applyFill="1" applyBorder="1" applyAlignment="1" applyProtection="1">
      <alignment horizontal="center"/>
    </xf>
    <xf numFmtId="0" fontId="5" fillId="0" borderId="0" xfId="0" quotePrefix="1" applyFont="1" applyAlignment="1" applyProtection="1">
      <alignment horizontal="center"/>
    </xf>
    <xf numFmtId="0" fontId="6" fillId="12" borderId="0" xfId="0" applyFont="1" applyFill="1" applyAlignment="1" applyProtection="1">
      <alignment horizontal="center"/>
    </xf>
    <xf numFmtId="0" fontId="5" fillId="12" borderId="15" xfId="0" applyFont="1" applyFill="1" applyBorder="1" applyAlignment="1" applyProtection="1">
      <alignment horizontal="center"/>
    </xf>
    <xf numFmtId="0" fontId="6" fillId="0" borderId="0" xfId="0" applyFont="1" applyFill="1" applyAlignment="1" applyProtection="1">
      <alignment horizontal="center"/>
    </xf>
    <xf numFmtId="0" fontId="12" fillId="0" borderId="0" xfId="0" applyFont="1" applyProtection="1"/>
    <xf numFmtId="0" fontId="12" fillId="11" borderId="3" xfId="0" applyFont="1" applyFill="1" applyBorder="1" applyAlignment="1" applyProtection="1">
      <alignment horizontal="right"/>
    </xf>
    <xf numFmtId="2" fontId="6" fillId="0" borderId="0" xfId="0" applyNumberFormat="1" applyFont="1" applyFill="1" applyAlignment="1" applyProtection="1">
      <alignment horizontal="center"/>
    </xf>
    <xf numFmtId="0" fontId="12" fillId="0" borderId="2" xfId="0" applyFont="1" applyFill="1" applyBorder="1" applyProtection="1">
      <protection locked="0"/>
    </xf>
    <xf numFmtId="0" fontId="4" fillId="0" borderId="0" xfId="0" applyFont="1" applyFill="1" applyBorder="1" applyAlignment="1" applyProtection="1">
      <alignment horizontal="center"/>
    </xf>
    <xf numFmtId="0" fontId="5" fillId="0" borderId="0" xfId="0" applyFont="1" applyFill="1" applyBorder="1" applyProtection="1">
      <protection locked="0"/>
    </xf>
    <xf numFmtId="164" fontId="5" fillId="0" borderId="0" xfId="0" applyNumberFormat="1" applyFont="1" applyFill="1" applyBorder="1" applyProtection="1">
      <protection locked="0"/>
    </xf>
    <xf numFmtId="10" fontId="6" fillId="0" borderId="0" xfId="0" applyNumberFormat="1" applyFont="1" applyFill="1" applyBorder="1" applyAlignment="1" applyProtection="1">
      <alignment horizontal="center"/>
      <protection locked="0"/>
    </xf>
    <xf numFmtId="164" fontId="6" fillId="8" borderId="4" xfId="0" applyNumberFormat="1" applyFont="1" applyFill="1" applyBorder="1" applyAlignment="1" applyProtection="1">
      <alignment horizontal="center"/>
    </xf>
    <xf numFmtId="164" fontId="6" fillId="8" borderId="2" xfId="0" applyNumberFormat="1" applyFont="1" applyFill="1" applyBorder="1" applyAlignment="1" applyProtection="1">
      <alignment horizontal="center"/>
    </xf>
    <xf numFmtId="164" fontId="6" fillId="8" borderId="3" xfId="0" applyNumberFormat="1" applyFont="1" applyFill="1" applyBorder="1" applyAlignment="1" applyProtection="1">
      <alignment horizontal="center"/>
    </xf>
    <xf numFmtId="164" fontId="9" fillId="9" borderId="15" xfId="0" applyNumberFormat="1" applyFont="1" applyFill="1" applyBorder="1" applyAlignment="1" applyProtection="1">
      <alignment horizontal="center"/>
    </xf>
    <xf numFmtId="164" fontId="4" fillId="10" borderId="14" xfId="0" applyNumberFormat="1" applyFont="1" applyFill="1" applyBorder="1" applyAlignment="1" applyProtection="1">
      <alignment horizontal="center"/>
    </xf>
    <xf numFmtId="2" fontId="6" fillId="10" borderId="6" xfId="0" applyNumberFormat="1" applyFont="1" applyFill="1" applyBorder="1" applyAlignment="1" applyProtection="1">
      <alignment horizontal="center"/>
    </xf>
    <xf numFmtId="164" fontId="4" fillId="8" borderId="14" xfId="0" applyNumberFormat="1" applyFont="1" applyFill="1" applyBorder="1" applyAlignment="1" applyProtection="1">
      <alignment horizontal="center"/>
    </xf>
    <xf numFmtId="2" fontId="6" fillId="8" borderId="6" xfId="0" applyNumberFormat="1" applyFont="1" applyFill="1" applyBorder="1" applyAlignment="1" applyProtection="1">
      <alignment horizontal="center"/>
    </xf>
    <xf numFmtId="10" fontId="5" fillId="0" borderId="0" xfId="0" applyNumberFormat="1" applyFont="1" applyAlignment="1" applyProtection="1">
      <alignment horizontal="center"/>
      <protection locked="0"/>
    </xf>
    <xf numFmtId="167" fontId="4" fillId="0" borderId="0" xfId="0" applyNumberFormat="1" applyFont="1" applyFill="1" applyAlignment="1" applyProtection="1">
      <alignment horizontal="center"/>
    </xf>
    <xf numFmtId="167" fontId="6" fillId="0" borderId="0" xfId="0" applyNumberFormat="1" applyFont="1" applyFill="1" applyAlignment="1" applyProtection="1">
      <alignment horizontal="center"/>
      <protection locked="0"/>
    </xf>
    <xf numFmtId="167" fontId="6" fillId="0" borderId="0" xfId="0" applyNumberFormat="1" applyFont="1" applyFill="1" applyProtection="1">
      <protection locked="0"/>
    </xf>
    <xf numFmtId="167" fontId="6" fillId="0" borderId="0" xfId="0" applyNumberFormat="1" applyFont="1" applyAlignment="1" applyProtection="1">
      <alignment horizontal="center"/>
      <protection locked="0"/>
    </xf>
    <xf numFmtId="167" fontId="6" fillId="0" borderId="0" xfId="0" applyNumberFormat="1" applyFont="1" applyProtection="1">
      <protection locked="0"/>
    </xf>
    <xf numFmtId="2" fontId="5" fillId="4" borderId="15" xfId="0" applyNumberFormat="1" applyFont="1" applyFill="1" applyBorder="1" applyAlignment="1" applyProtection="1">
      <alignment horizontal="center"/>
      <protection locked="0"/>
    </xf>
    <xf numFmtId="0" fontId="5" fillId="0" borderId="14" xfId="0" applyFont="1" applyFill="1" applyBorder="1" applyAlignment="1" applyProtection="1">
      <alignment horizontal="center"/>
    </xf>
    <xf numFmtId="0" fontId="5" fillId="0" borderId="6" xfId="0" applyFont="1" applyFill="1" applyBorder="1" applyAlignment="1" applyProtection="1">
      <alignment horizontal="center"/>
    </xf>
    <xf numFmtId="0" fontId="5" fillId="0" borderId="13" xfId="0" applyFont="1" applyFill="1" applyBorder="1" applyAlignment="1" applyProtection="1">
      <alignment horizontal="center"/>
    </xf>
    <xf numFmtId="0" fontId="5" fillId="4" borderId="14" xfId="0" applyFont="1" applyFill="1" applyBorder="1" applyAlignment="1" applyProtection="1">
      <alignment horizontal="center"/>
      <protection locked="0"/>
    </xf>
    <xf numFmtId="0" fontId="5" fillId="4" borderId="6" xfId="0" applyFont="1" applyFill="1" applyBorder="1" applyAlignment="1" applyProtection="1">
      <alignment horizontal="center"/>
      <protection locked="0"/>
    </xf>
    <xf numFmtId="0" fontId="5" fillId="4" borderId="13" xfId="0" applyFont="1" applyFill="1" applyBorder="1" applyAlignment="1" applyProtection="1">
      <alignment horizontal="center"/>
      <protection locked="0"/>
    </xf>
    <xf numFmtId="0" fontId="21" fillId="0" borderId="0" xfId="0" applyFont="1" applyFill="1" applyBorder="1" applyAlignment="1" applyProtection="1">
      <alignment horizontal="center"/>
    </xf>
    <xf numFmtId="0" fontId="15" fillId="8" borderId="8" xfId="0" applyFont="1" applyFill="1" applyBorder="1" applyProtection="1"/>
    <xf numFmtId="0" fontId="5" fillId="0" borderId="0" xfId="0" applyFont="1" applyFill="1" applyProtection="1"/>
    <xf numFmtId="0" fontId="5" fillId="4" borderId="4" xfId="0" applyFont="1" applyFill="1" applyBorder="1" applyAlignment="1" applyProtection="1">
      <alignment horizontal="center"/>
      <protection locked="0"/>
    </xf>
    <xf numFmtId="0" fontId="5" fillId="4" borderId="2" xfId="0" applyFont="1" applyFill="1" applyBorder="1" applyAlignment="1" applyProtection="1">
      <alignment horizontal="center"/>
      <protection locked="0"/>
    </xf>
    <xf numFmtId="0" fontId="5" fillId="4" borderId="3" xfId="0" applyFont="1" applyFill="1" applyBorder="1" applyAlignment="1" applyProtection="1">
      <alignment horizontal="center"/>
      <protection locked="0"/>
    </xf>
    <xf numFmtId="164" fontId="4" fillId="8" borderId="13" xfId="0" applyNumberFormat="1" applyFont="1" applyFill="1" applyBorder="1" applyAlignment="1" applyProtection="1">
      <alignment horizontal="center"/>
    </xf>
    <xf numFmtId="164" fontId="4" fillId="4" borderId="15" xfId="0" applyNumberFormat="1" applyFont="1" applyFill="1" applyBorder="1" applyAlignment="1" applyProtection="1">
      <alignment horizontal="center"/>
      <protection locked="0"/>
    </xf>
    <xf numFmtId="164" fontId="12" fillId="0" borderId="0" xfId="0" applyNumberFormat="1" applyFont="1" applyProtection="1">
      <protection locked="0"/>
    </xf>
    <xf numFmtId="164" fontId="12" fillId="0" borderId="0" xfId="0" applyNumberFormat="1" applyFont="1" applyAlignment="1" applyProtection="1">
      <protection locked="0"/>
    </xf>
    <xf numFmtId="0" fontId="5" fillId="0" borderId="1" xfId="0" applyFont="1" applyFill="1" applyBorder="1" applyAlignment="1" applyProtection="1">
      <alignment horizontal="center"/>
      <protection locked="0"/>
    </xf>
    <xf numFmtId="0" fontId="4" fillId="0" borderId="1" xfId="0" applyFont="1" applyFill="1" applyBorder="1" applyAlignment="1" applyProtection="1">
      <alignment horizontal="center"/>
      <protection locked="0"/>
    </xf>
    <xf numFmtId="0" fontId="5" fillId="0" borderId="1" xfId="0" applyFont="1" applyFill="1" applyBorder="1" applyProtection="1">
      <protection locked="0"/>
    </xf>
    <xf numFmtId="167" fontId="12" fillId="0" borderId="0" xfId="0" applyNumberFormat="1" applyFont="1" applyFill="1" applyBorder="1" applyAlignment="1" applyProtection="1">
      <alignment horizontal="center"/>
      <protection locked="0"/>
    </xf>
    <xf numFmtId="14" fontId="4" fillId="9" borderId="6" xfId="0" quotePrefix="1" applyNumberFormat="1" applyFont="1" applyFill="1" applyBorder="1" applyAlignment="1" applyProtection="1">
      <alignment horizontal="center"/>
    </xf>
    <xf numFmtId="0" fontId="5" fillId="2" borderId="1" xfId="0" applyFont="1" applyFill="1" applyBorder="1" applyAlignment="1" applyProtection="1">
      <alignment horizontal="center"/>
    </xf>
    <xf numFmtId="0" fontId="12" fillId="2" borderId="4" xfId="0" applyFont="1" applyFill="1" applyBorder="1" applyProtection="1"/>
    <xf numFmtId="0" fontId="12" fillId="2" borderId="12" xfId="0" applyFont="1" applyFill="1" applyBorder="1" applyProtection="1"/>
    <xf numFmtId="0" fontId="5" fillId="2" borderId="12" xfId="0" applyFont="1" applyFill="1" applyBorder="1" applyAlignment="1" applyProtection="1">
      <alignment horizontal="center"/>
    </xf>
    <xf numFmtId="0" fontId="20" fillId="2" borderId="7" xfId="0" applyFont="1" applyFill="1" applyBorder="1" applyAlignment="1" applyProtection="1">
      <alignment horizontal="center"/>
    </xf>
    <xf numFmtId="0" fontId="20" fillId="2" borderId="12" xfId="0" applyFont="1" applyFill="1" applyBorder="1" applyAlignment="1" applyProtection="1">
      <alignment horizontal="center"/>
    </xf>
    <xf numFmtId="0" fontId="12" fillId="2" borderId="7" xfId="0" applyFont="1" applyFill="1" applyBorder="1" applyProtection="1"/>
    <xf numFmtId="0" fontId="5" fillId="2" borderId="0" xfId="0" applyFont="1" applyFill="1" applyBorder="1" applyAlignment="1" applyProtection="1">
      <alignment horizontal="center"/>
    </xf>
    <xf numFmtId="0" fontId="4" fillId="2" borderId="0" xfId="0" applyFont="1" applyFill="1" applyBorder="1" applyAlignment="1" applyProtection="1">
      <alignment horizontal="center"/>
    </xf>
    <xf numFmtId="0" fontId="12" fillId="2" borderId="0" xfId="0" applyFont="1" applyFill="1" applyBorder="1" applyProtection="1"/>
    <xf numFmtId="2" fontId="6" fillId="8" borderId="12" xfId="0" applyNumberFormat="1" applyFont="1" applyFill="1" applyBorder="1" applyAlignment="1" applyProtection="1">
      <alignment horizontal="center"/>
    </xf>
    <xf numFmtId="2" fontId="4" fillId="8" borderId="12" xfId="0" applyNumberFormat="1" applyFont="1" applyFill="1" applyBorder="1" applyAlignment="1" applyProtection="1">
      <alignment horizontal="center"/>
    </xf>
    <xf numFmtId="0" fontId="6" fillId="8" borderId="7" xfId="0" applyFont="1" applyFill="1" applyBorder="1" applyAlignment="1" applyProtection="1">
      <alignment horizontal="center"/>
    </xf>
    <xf numFmtId="1" fontId="25" fillId="10" borderId="15" xfId="0" applyNumberFormat="1" applyFont="1" applyFill="1" applyBorder="1" applyAlignment="1" applyProtection="1">
      <alignment horizontal="center"/>
    </xf>
    <xf numFmtId="1" fontId="4" fillId="15" borderId="15" xfId="0" applyNumberFormat="1" applyFont="1" applyFill="1" applyBorder="1" applyAlignment="1" applyProtection="1">
      <alignment horizontal="center"/>
    </xf>
    <xf numFmtId="2" fontId="6" fillId="8" borderId="1" xfId="0" applyNumberFormat="1" applyFont="1" applyFill="1" applyBorder="1" applyAlignment="1" applyProtection="1">
      <alignment horizontal="center"/>
    </xf>
    <xf numFmtId="2" fontId="4" fillId="8" borderId="1" xfId="0" applyNumberFormat="1" applyFont="1" applyFill="1" applyBorder="1" applyAlignment="1" applyProtection="1">
      <alignment horizontal="center"/>
    </xf>
    <xf numFmtId="0" fontId="6" fillId="8" borderId="11" xfId="0" applyFont="1" applyFill="1" applyBorder="1" applyAlignment="1" applyProtection="1">
      <alignment horizontal="center"/>
    </xf>
    <xf numFmtId="1" fontId="25" fillId="10" borderId="14" xfId="0" applyNumberFormat="1" applyFont="1" applyFill="1" applyBorder="1" applyAlignment="1" applyProtection="1">
      <alignment horizontal="center"/>
    </xf>
    <xf numFmtId="0" fontId="5" fillId="2" borderId="8" xfId="0" applyFont="1" applyFill="1" applyBorder="1" applyAlignment="1" applyProtection="1">
      <alignment horizontal="center"/>
    </xf>
    <xf numFmtId="0" fontId="5" fillId="2" borderId="9" xfId="0" applyFont="1" applyFill="1" applyBorder="1" applyAlignment="1" applyProtection="1">
      <alignment horizontal="center"/>
    </xf>
    <xf numFmtId="2" fontId="6" fillId="8" borderId="0" xfId="0" applyNumberFormat="1" applyFont="1" applyFill="1" applyBorder="1" applyAlignment="1" applyProtection="1">
      <alignment horizontal="center"/>
    </xf>
    <xf numFmtId="2" fontId="4" fillId="8" borderId="0" xfId="0" applyNumberFormat="1" applyFont="1" applyFill="1" applyBorder="1" applyAlignment="1" applyProtection="1">
      <alignment horizontal="center"/>
    </xf>
    <xf numFmtId="0" fontId="6" fillId="8" borderId="10" xfId="0" applyFont="1" applyFill="1" applyBorder="1" applyAlignment="1" applyProtection="1">
      <alignment horizontal="center"/>
    </xf>
    <xf numFmtId="1" fontId="25" fillId="10" borderId="6" xfId="0" applyNumberFormat="1" applyFont="1" applyFill="1" applyBorder="1" applyAlignment="1" applyProtection="1">
      <alignment horizontal="center"/>
    </xf>
    <xf numFmtId="1" fontId="4" fillId="9" borderId="6" xfId="0" applyNumberFormat="1" applyFont="1" applyFill="1" applyBorder="1" applyAlignment="1" applyProtection="1">
      <alignment horizontal="center"/>
    </xf>
    <xf numFmtId="14" fontId="4" fillId="9" borderId="15" xfId="0" applyNumberFormat="1" applyFont="1" applyFill="1" applyBorder="1" applyAlignment="1" applyProtection="1">
      <alignment horizontal="center"/>
    </xf>
    <xf numFmtId="2" fontId="6" fillId="8" borderId="5" xfId="0" applyNumberFormat="1" applyFont="1" applyFill="1" applyBorder="1" applyAlignment="1" applyProtection="1">
      <alignment horizontal="center"/>
    </xf>
    <xf numFmtId="2" fontId="6" fillId="8" borderId="9" xfId="0" applyNumberFormat="1" applyFont="1" applyFill="1" applyBorder="1" applyAlignment="1" applyProtection="1">
      <alignment horizontal="center"/>
    </xf>
    <xf numFmtId="2" fontId="6" fillId="14" borderId="15" xfId="0" applyNumberFormat="1" applyFont="1" applyFill="1" applyBorder="1" applyAlignment="1" applyProtection="1">
      <alignment horizontal="center"/>
    </xf>
    <xf numFmtId="2" fontId="6" fillId="14" borderId="9" xfId="0" applyNumberFormat="1" applyFont="1" applyFill="1" applyBorder="1" applyAlignment="1" applyProtection="1">
      <alignment horizontal="center"/>
    </xf>
    <xf numFmtId="1" fontId="4" fillId="9" borderId="15" xfId="0" applyNumberFormat="1" applyFont="1" applyFill="1" applyBorder="1" applyAlignment="1" applyProtection="1">
      <alignment horizontal="center"/>
    </xf>
    <xf numFmtId="0" fontId="4" fillId="6" borderId="15" xfId="0" applyFont="1" applyFill="1" applyBorder="1" applyAlignment="1" applyProtection="1">
      <alignment horizontal="center"/>
    </xf>
    <xf numFmtId="0" fontId="5" fillId="2" borderId="15" xfId="0" applyFont="1" applyFill="1" applyBorder="1" applyAlignment="1" applyProtection="1">
      <alignment horizontal="center"/>
    </xf>
    <xf numFmtId="0" fontId="5" fillId="4" borderId="13" xfId="0" quotePrefix="1" applyFont="1" applyFill="1" applyBorder="1" applyAlignment="1" applyProtection="1">
      <alignment horizontal="center"/>
      <protection locked="0"/>
    </xf>
    <xf numFmtId="2" fontId="5" fillId="4" borderId="3" xfId="0" applyNumberFormat="1" applyFont="1" applyFill="1" applyBorder="1" applyAlignment="1" applyProtection="1">
      <alignment horizontal="center" vertical="center"/>
      <protection locked="0"/>
    </xf>
    <xf numFmtId="14" fontId="12" fillId="4" borderId="0" xfId="0" applyNumberFormat="1" applyFont="1" applyFill="1" applyBorder="1" applyAlignment="1" applyProtection="1">
      <alignment horizontal="center"/>
      <protection locked="0"/>
    </xf>
    <xf numFmtId="14" fontId="12" fillId="4" borderId="1" xfId="0" applyNumberFormat="1" applyFont="1" applyFill="1" applyBorder="1" applyAlignment="1" applyProtection="1">
      <alignment horizontal="center"/>
      <protection locked="0"/>
    </xf>
    <xf numFmtId="0" fontId="5" fillId="4" borderId="2" xfId="0" quotePrefix="1" applyFont="1" applyFill="1" applyBorder="1" applyAlignment="1" applyProtection="1">
      <alignment horizontal="center"/>
      <protection locked="0"/>
    </xf>
    <xf numFmtId="20" fontId="12" fillId="4" borderId="0" xfId="0" applyNumberFormat="1" applyFont="1" applyFill="1" applyAlignment="1" applyProtection="1">
      <alignment horizontal="center"/>
      <protection locked="0"/>
    </xf>
    <xf numFmtId="0" fontId="12" fillId="4" borderId="0" xfId="0" applyFont="1" applyFill="1" applyAlignment="1" applyProtection="1">
      <alignment horizontal="right"/>
      <protection locked="0"/>
    </xf>
    <xf numFmtId="0" fontId="18" fillId="4" borderId="0" xfId="1" applyFont="1" applyFill="1" applyAlignment="1" applyProtection="1">
      <alignment horizontal="center" vertical="center"/>
      <protection locked="0"/>
    </xf>
    <xf numFmtId="20" fontId="12" fillId="4" borderId="0" xfId="0" applyNumberFormat="1" applyFont="1" applyFill="1" applyAlignment="1" applyProtection="1">
      <alignment horizontal="center" vertical="center"/>
      <protection locked="0"/>
    </xf>
    <xf numFmtId="0" fontId="12" fillId="4" borderId="0" xfId="0" applyFont="1" applyFill="1" applyAlignment="1" applyProtection="1">
      <alignment horizontal="right" vertical="center"/>
      <protection locked="0"/>
    </xf>
    <xf numFmtId="0" fontId="12" fillId="4" borderId="0" xfId="0" applyFont="1" applyFill="1" applyAlignment="1" applyProtection="1">
      <alignment horizontal="center" vertical="center"/>
      <protection locked="0"/>
    </xf>
    <xf numFmtId="0" fontId="12" fillId="0" borderId="0" xfId="0" applyFont="1" applyAlignment="1" applyProtection="1">
      <alignment horizontal="center" vertical="center"/>
      <protection locked="0"/>
    </xf>
    <xf numFmtId="20" fontId="12" fillId="4" borderId="0" xfId="0" applyNumberFormat="1" applyFont="1" applyFill="1" applyAlignment="1" applyProtection="1">
      <protection locked="0"/>
    </xf>
    <xf numFmtId="46" fontId="12" fillId="4" borderId="0" xfId="0" applyNumberFormat="1" applyFont="1" applyFill="1" applyAlignment="1" applyProtection="1">
      <protection locked="0"/>
    </xf>
    <xf numFmtId="0" fontId="6" fillId="2" borderId="14" xfId="0" applyFont="1" applyFill="1" applyBorder="1" applyAlignment="1" applyProtection="1">
      <alignment horizontal="center"/>
      <protection locked="0"/>
    </xf>
    <xf numFmtId="0" fontId="6" fillId="2" borderId="13" xfId="0" applyFont="1" applyFill="1" applyBorder="1" applyAlignment="1" applyProtection="1">
      <alignment horizontal="center"/>
      <protection locked="0"/>
    </xf>
    <xf numFmtId="0" fontId="20" fillId="0" borderId="14" xfId="0" applyFont="1" applyFill="1" applyBorder="1" applyAlignment="1" applyProtection="1">
      <alignment horizontal="center"/>
    </xf>
    <xf numFmtId="0" fontId="20" fillId="0" borderId="13" xfId="0" applyFont="1" applyFill="1" applyBorder="1" applyAlignment="1" applyProtection="1">
      <alignment horizontal="center"/>
    </xf>
    <xf numFmtId="0" fontId="20" fillId="0" borderId="6" xfId="0" applyFont="1" applyFill="1" applyBorder="1" applyAlignment="1" applyProtection="1">
      <alignment horizontal="center"/>
    </xf>
    <xf numFmtId="0" fontId="6" fillId="2" borderId="10" xfId="0" applyFont="1" applyFill="1" applyBorder="1" applyAlignment="1" applyProtection="1">
      <alignment horizontal="center"/>
      <protection locked="0"/>
    </xf>
    <xf numFmtId="0" fontId="6" fillId="2" borderId="7" xfId="0" applyFont="1" applyFill="1" applyBorder="1" applyAlignment="1" applyProtection="1">
      <alignment horizontal="center"/>
      <protection locked="0"/>
    </xf>
    <xf numFmtId="164" fontId="6" fillId="2" borderId="4" xfId="0" applyNumberFormat="1" applyFont="1" applyFill="1" applyBorder="1" applyAlignment="1" applyProtection="1">
      <alignment horizontal="center"/>
      <protection locked="0"/>
    </xf>
    <xf numFmtId="164" fontId="6" fillId="2" borderId="2" xfId="0" applyNumberFormat="1" applyFont="1" applyFill="1" applyBorder="1" applyAlignment="1" applyProtection="1">
      <alignment horizontal="center"/>
      <protection locked="0"/>
    </xf>
    <xf numFmtId="0" fontId="6" fillId="2" borderId="16" xfId="0" applyFont="1" applyFill="1" applyBorder="1" applyAlignment="1" applyProtection="1">
      <alignment horizontal="center"/>
    </xf>
    <xf numFmtId="0" fontId="6" fillId="2" borderId="17" xfId="0" quotePrefix="1" applyFont="1" applyFill="1" applyBorder="1" applyAlignment="1" applyProtection="1">
      <alignment horizontal="center"/>
    </xf>
    <xf numFmtId="164" fontId="6" fillId="2" borderId="18" xfId="0" applyNumberFormat="1" applyFont="1" applyFill="1" applyBorder="1" applyAlignment="1" applyProtection="1">
      <alignment horizontal="center"/>
      <protection locked="0"/>
    </xf>
    <xf numFmtId="164" fontId="6" fillId="2" borderId="19" xfId="0" applyNumberFormat="1" applyFont="1" applyFill="1" applyBorder="1" applyAlignment="1" applyProtection="1">
      <alignment horizontal="center"/>
      <protection locked="0"/>
    </xf>
    <xf numFmtId="0" fontId="6" fillId="2" borderId="20" xfId="0" applyFont="1" applyFill="1" applyBorder="1" applyAlignment="1" applyProtection="1">
      <alignment horizontal="center"/>
      <protection locked="0"/>
    </xf>
    <xf numFmtId="0" fontId="6" fillId="2" borderId="21" xfId="0" applyFont="1" applyFill="1" applyBorder="1" applyAlignment="1" applyProtection="1">
      <alignment horizontal="center"/>
      <protection locked="0"/>
    </xf>
    <xf numFmtId="164" fontId="6" fillId="2" borderId="22" xfId="0" applyNumberFormat="1" applyFont="1" applyFill="1" applyBorder="1" applyAlignment="1" applyProtection="1">
      <alignment horizontal="center"/>
      <protection locked="0"/>
    </xf>
    <xf numFmtId="0" fontId="6" fillId="2" borderId="23" xfId="0" applyFont="1" applyFill="1" applyBorder="1" applyAlignment="1" applyProtection="1">
      <alignment horizontal="center"/>
    </xf>
    <xf numFmtId="164" fontId="6" fillId="2" borderId="24" xfId="0" applyNumberFormat="1" applyFont="1" applyFill="1" applyBorder="1" applyAlignment="1" applyProtection="1">
      <alignment horizontal="center"/>
      <protection locked="0"/>
    </xf>
    <xf numFmtId="0" fontId="6" fillId="2" borderId="25" xfId="0" applyFont="1" applyFill="1" applyBorder="1" applyAlignment="1" applyProtection="1">
      <alignment horizontal="center"/>
      <protection locked="0"/>
    </xf>
    <xf numFmtId="0" fontId="6" fillId="2" borderId="26" xfId="0" applyFont="1" applyFill="1" applyBorder="1" applyAlignment="1" applyProtection="1">
      <alignment horizontal="center"/>
      <protection locked="0"/>
    </xf>
    <xf numFmtId="0" fontId="6" fillId="2" borderId="27" xfId="0" applyFont="1" applyFill="1" applyBorder="1" applyAlignment="1" applyProtection="1">
      <alignment horizontal="center"/>
      <protection locked="0"/>
    </xf>
    <xf numFmtId="0" fontId="5" fillId="0" borderId="0" xfId="0" applyFont="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6" fillId="2" borderId="16" xfId="0" applyFont="1" applyFill="1" applyBorder="1" applyAlignment="1" applyProtection="1">
      <alignment horizontal="center" vertical="center"/>
    </xf>
    <xf numFmtId="0" fontId="6" fillId="2" borderId="28" xfId="0" quotePrefix="1" applyFont="1" applyFill="1" applyBorder="1" applyAlignment="1" applyProtection="1">
      <alignment horizontal="center" vertical="center"/>
    </xf>
    <xf numFmtId="0" fontId="6" fillId="0" borderId="29" xfId="0" applyFont="1" applyFill="1" applyBorder="1" applyAlignment="1" applyProtection="1">
      <alignment horizontal="center" vertical="center"/>
      <protection locked="0"/>
    </xf>
    <xf numFmtId="0" fontId="6" fillId="2" borderId="17" xfId="0" quotePrefix="1" applyFont="1" applyFill="1" applyBorder="1" applyAlignment="1" applyProtection="1">
      <alignment horizontal="center" vertical="center"/>
    </xf>
    <xf numFmtId="2" fontId="5" fillId="0" borderId="0" xfId="0" applyNumberFormat="1" applyFont="1" applyFill="1" applyAlignment="1" applyProtection="1">
      <alignment horizontal="center"/>
      <protection locked="0"/>
    </xf>
    <xf numFmtId="1" fontId="12" fillId="0" borderId="0" xfId="0" applyNumberFormat="1" applyFont="1" applyAlignment="1" applyProtection="1">
      <alignment horizontal="center" vertical="center"/>
      <protection locked="0"/>
    </xf>
    <xf numFmtId="1" fontId="5" fillId="0" borderId="0" xfId="0" applyNumberFormat="1" applyFont="1" applyAlignment="1" applyProtection="1">
      <alignment horizontal="center" vertical="center"/>
      <protection locked="0"/>
    </xf>
    <xf numFmtId="1" fontId="5" fillId="0" borderId="0" xfId="0" applyNumberFormat="1" applyFont="1" applyAlignment="1" applyProtection="1">
      <alignment horizontal="left" vertical="center"/>
      <protection locked="0"/>
    </xf>
    <xf numFmtId="0" fontId="12" fillId="0" borderId="0" xfId="0" applyFont="1" applyAlignment="1" applyProtection="1">
      <alignment vertical="center"/>
      <protection locked="0"/>
    </xf>
    <xf numFmtId="2" fontId="12" fillId="0" borderId="0" xfId="0" applyNumberFormat="1" applyFont="1" applyAlignment="1" applyProtection="1">
      <alignment vertical="center"/>
      <protection locked="0"/>
    </xf>
    <xf numFmtId="0" fontId="4" fillId="0" borderId="0" xfId="0" applyFont="1" applyFill="1" applyBorder="1" applyAlignment="1" applyProtection="1">
      <alignment horizontal="center" vertical="center"/>
      <protection locked="0"/>
    </xf>
    <xf numFmtId="1" fontId="4" fillId="0" borderId="0" xfId="0" applyNumberFormat="1"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5" fillId="4" borderId="14" xfId="0" applyFont="1" applyFill="1" applyBorder="1" applyAlignment="1" applyProtection="1">
      <alignment horizontal="center" vertical="center"/>
      <protection locked="0"/>
    </xf>
    <xf numFmtId="0" fontId="4" fillId="6" borderId="14" xfId="0" applyFont="1" applyFill="1" applyBorder="1" applyAlignment="1" applyProtection="1">
      <alignment horizontal="center" vertical="center"/>
    </xf>
    <xf numFmtId="0" fontId="5" fillId="4" borderId="13" xfId="0" applyFont="1" applyFill="1" applyBorder="1" applyAlignment="1" applyProtection="1">
      <alignment horizontal="center" vertical="center"/>
      <protection locked="0"/>
    </xf>
    <xf numFmtId="0" fontId="5" fillId="4" borderId="6" xfId="0" applyFont="1" applyFill="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4" fillId="4" borderId="13" xfId="0" applyFont="1" applyFill="1" applyBorder="1" applyAlignment="1" applyProtection="1">
      <alignment horizontal="center" vertical="center"/>
      <protection locked="0"/>
    </xf>
    <xf numFmtId="0" fontId="20" fillId="16" borderId="4" xfId="0" applyFont="1" applyFill="1" applyBorder="1" applyAlignment="1" applyProtection="1">
      <alignment horizontal="center" vertical="center"/>
      <protection locked="0"/>
    </xf>
    <xf numFmtId="0" fontId="20" fillId="16" borderId="2" xfId="0" applyFont="1" applyFill="1" applyBorder="1" applyAlignment="1" applyProtection="1">
      <alignment horizontal="center" vertical="center"/>
      <protection locked="0"/>
    </xf>
    <xf numFmtId="10" fontId="12" fillId="0" borderId="0" xfId="0" applyNumberFormat="1" applyFont="1" applyBorder="1" applyAlignment="1" applyProtection="1">
      <alignment vertical="center"/>
      <protection locked="0"/>
    </xf>
    <xf numFmtId="0" fontId="4" fillId="4" borderId="6" xfId="0" applyFont="1" applyFill="1" applyBorder="1" applyAlignment="1" applyProtection="1">
      <alignment horizontal="center" vertical="center"/>
      <protection locked="0"/>
    </xf>
    <xf numFmtId="0" fontId="20" fillId="16" borderId="3" xfId="0" applyFont="1" applyFill="1" applyBorder="1" applyAlignment="1" applyProtection="1">
      <alignment horizontal="center" vertical="center"/>
      <protection locked="0"/>
    </xf>
    <xf numFmtId="1" fontId="5" fillId="0" borderId="0" xfId="0" applyNumberFormat="1" applyFont="1" applyAlignment="1" applyProtection="1">
      <alignment horizontal="center" vertical="center"/>
    </xf>
    <xf numFmtId="1" fontId="5" fillId="0" borderId="0" xfId="0" applyNumberFormat="1" applyFont="1" applyAlignment="1" applyProtection="1">
      <alignment horizontal="left" vertical="center"/>
    </xf>
    <xf numFmtId="0" fontId="12" fillId="0" borderId="0" xfId="0" applyFont="1" applyAlignment="1" applyProtection="1">
      <alignment vertical="center"/>
    </xf>
    <xf numFmtId="0" fontId="4" fillId="6" borderId="15" xfId="0" applyFont="1" applyFill="1" applyBorder="1" applyAlignment="1" applyProtection="1">
      <alignment horizontal="center" vertical="center"/>
    </xf>
    <xf numFmtId="0" fontId="4" fillId="6" borderId="5" xfId="0" applyFont="1" applyFill="1" applyBorder="1" applyAlignment="1" applyProtection="1">
      <alignment horizontal="center" vertical="center"/>
    </xf>
    <xf numFmtId="1" fontId="4" fillId="6" borderId="14" xfId="0" applyNumberFormat="1" applyFont="1" applyFill="1" applyBorder="1" applyAlignment="1" applyProtection="1">
      <alignment horizontal="center" vertical="center"/>
    </xf>
    <xf numFmtId="1" fontId="4" fillId="6" borderId="6" xfId="0" applyNumberFormat="1" applyFont="1" applyFill="1" applyBorder="1" applyAlignment="1" applyProtection="1">
      <alignment horizontal="center" vertical="center"/>
    </xf>
    <xf numFmtId="0" fontId="43" fillId="17" borderId="4" xfId="0" quotePrefix="1" applyFont="1" applyFill="1" applyBorder="1" applyAlignment="1" applyProtection="1">
      <alignment horizontal="center" vertical="center"/>
    </xf>
    <xf numFmtId="0" fontId="40" fillId="4" borderId="12" xfId="0" quotePrefix="1" applyFont="1" applyFill="1" applyBorder="1" applyAlignment="1" applyProtection="1">
      <alignment horizontal="center" vertical="center"/>
    </xf>
    <xf numFmtId="1" fontId="41" fillId="4" borderId="12" xfId="0" applyNumberFormat="1" applyFont="1" applyFill="1" applyBorder="1" applyAlignment="1" applyProtection="1">
      <alignment horizontal="center" vertical="center"/>
    </xf>
    <xf numFmtId="1" fontId="41" fillId="4" borderId="12" xfId="0" quotePrefix="1" applyNumberFormat="1" applyFont="1" applyFill="1" applyBorder="1" applyAlignment="1" applyProtection="1">
      <alignment horizontal="center" vertical="center"/>
    </xf>
    <xf numFmtId="1" fontId="41" fillId="4" borderId="7" xfId="0" applyNumberFormat="1" applyFont="1" applyFill="1" applyBorder="1" applyAlignment="1" applyProtection="1">
      <alignment horizontal="center" vertical="center"/>
    </xf>
    <xf numFmtId="1" fontId="47" fillId="8" borderId="4" xfId="0" applyNumberFormat="1" applyFont="1" applyFill="1" applyBorder="1" applyAlignment="1" applyProtection="1">
      <alignment horizontal="center" vertical="center"/>
    </xf>
    <xf numFmtId="1" fontId="47" fillId="8" borderId="12" xfId="0" applyNumberFormat="1" applyFont="1" applyFill="1" applyBorder="1" applyAlignment="1" applyProtection="1">
      <alignment horizontal="center" vertical="center"/>
    </xf>
    <xf numFmtId="168" fontId="47" fillId="8" borderId="7" xfId="0" applyNumberFormat="1" applyFont="1" applyFill="1" applyBorder="1" applyAlignment="1" applyProtection="1">
      <alignment horizontal="center" vertical="center"/>
    </xf>
    <xf numFmtId="0" fontId="13" fillId="10" borderId="2" xfId="0" quotePrefix="1" applyFont="1" applyFill="1" applyBorder="1" applyAlignment="1" applyProtection="1">
      <alignment horizontal="center" vertical="center"/>
    </xf>
    <xf numFmtId="0" fontId="39" fillId="0" borderId="0" xfId="0" quotePrefix="1" applyFont="1" applyBorder="1" applyAlignment="1" applyProtection="1">
      <alignment horizontal="center" vertical="center"/>
    </xf>
    <xf numFmtId="1" fontId="39" fillId="0" borderId="0" xfId="0" quotePrefix="1" applyNumberFormat="1" applyFont="1" applyBorder="1" applyAlignment="1" applyProtection="1">
      <alignment horizontal="center" vertical="center"/>
    </xf>
    <xf numFmtId="1" fontId="39" fillId="0" borderId="10" xfId="0" quotePrefix="1" applyNumberFormat="1" applyFont="1" applyBorder="1" applyAlignment="1" applyProtection="1">
      <alignment horizontal="center" vertical="center"/>
    </xf>
    <xf numFmtId="1" fontId="47" fillId="8" borderId="2" xfId="0" applyNumberFormat="1" applyFont="1" applyFill="1" applyBorder="1" applyAlignment="1" applyProtection="1">
      <alignment horizontal="center" vertical="center"/>
    </xf>
    <xf numFmtId="1" fontId="47" fillId="8" borderId="0" xfId="0" applyNumberFormat="1" applyFont="1" applyFill="1" applyBorder="1" applyAlignment="1" applyProtection="1">
      <alignment horizontal="center" vertical="center"/>
    </xf>
    <xf numFmtId="168" fontId="47" fillId="8" borderId="10" xfId="0" applyNumberFormat="1" applyFont="1" applyFill="1" applyBorder="1" applyAlignment="1" applyProtection="1">
      <alignment horizontal="center" vertical="center"/>
    </xf>
    <xf numFmtId="0" fontId="5" fillId="9" borderId="2" xfId="0" quotePrefix="1" applyFont="1" applyFill="1" applyBorder="1" applyAlignment="1" applyProtection="1">
      <alignment horizontal="center" vertical="center"/>
    </xf>
    <xf numFmtId="0" fontId="12" fillId="11" borderId="0" xfId="0" quotePrefix="1" applyFont="1" applyFill="1" applyBorder="1" applyAlignment="1" applyProtection="1">
      <alignment horizontal="center" vertical="center"/>
    </xf>
    <xf numFmtId="1" fontId="12" fillId="11" borderId="0" xfId="0" quotePrefix="1" applyNumberFormat="1" applyFont="1" applyFill="1" applyBorder="1" applyAlignment="1" applyProtection="1">
      <alignment horizontal="center" vertical="center"/>
    </xf>
    <xf numFmtId="1" fontId="12" fillId="11" borderId="10" xfId="0" quotePrefix="1" applyNumberFormat="1" applyFont="1" applyFill="1" applyBorder="1" applyAlignment="1" applyProtection="1">
      <alignment horizontal="center" vertical="center"/>
    </xf>
    <xf numFmtId="1" fontId="47" fillId="8" borderId="2" xfId="0" quotePrefix="1" applyNumberFormat="1" applyFont="1" applyFill="1" applyBorder="1" applyAlignment="1" applyProtection="1">
      <alignment horizontal="center" vertical="center"/>
    </xf>
    <xf numFmtId="1" fontId="47" fillId="8" borderId="0" xfId="0" quotePrefix="1" applyNumberFormat="1" applyFont="1" applyFill="1" applyBorder="1" applyAlignment="1" applyProtection="1">
      <alignment horizontal="center" vertical="center"/>
    </xf>
    <xf numFmtId="168" fontId="47" fillId="8" borderId="10" xfId="0" quotePrefix="1" applyNumberFormat="1" applyFont="1" applyFill="1" applyBorder="1" applyAlignment="1" applyProtection="1">
      <alignment horizontal="center" vertical="center"/>
    </xf>
    <xf numFmtId="0" fontId="43" fillId="17" borderId="2" xfId="0" quotePrefix="1" applyFont="1" applyFill="1" applyBorder="1" applyAlignment="1" applyProtection="1">
      <alignment horizontal="center" vertical="center"/>
    </xf>
    <xf numFmtId="0" fontId="40" fillId="4" borderId="0" xfId="0" quotePrefix="1" applyFont="1" applyFill="1" applyBorder="1" applyAlignment="1" applyProtection="1">
      <alignment horizontal="center" vertical="center"/>
    </xf>
    <xf numFmtId="1" fontId="41" fillId="4" borderId="0" xfId="0" applyNumberFormat="1" applyFont="1" applyFill="1" applyBorder="1" applyAlignment="1" applyProtection="1">
      <alignment horizontal="center" vertical="center"/>
    </xf>
    <xf numFmtId="1" fontId="41" fillId="4" borderId="0" xfId="0" quotePrefix="1" applyNumberFormat="1" applyFont="1" applyFill="1" applyBorder="1" applyAlignment="1" applyProtection="1">
      <alignment horizontal="center" vertical="center"/>
    </xf>
    <xf numFmtId="1" fontId="41" fillId="4" borderId="10" xfId="0" applyNumberFormat="1" applyFont="1" applyFill="1" applyBorder="1" applyAlignment="1" applyProtection="1">
      <alignment horizontal="center" vertical="center"/>
    </xf>
    <xf numFmtId="1" fontId="12" fillId="11" borderId="0" xfId="0" applyNumberFormat="1" applyFont="1" applyFill="1" applyBorder="1" applyAlignment="1" applyProtection="1">
      <alignment horizontal="center" vertical="center"/>
    </xf>
    <xf numFmtId="1" fontId="12" fillId="11" borderId="10" xfId="0" applyNumberFormat="1" applyFont="1" applyFill="1" applyBorder="1" applyAlignment="1" applyProtection="1">
      <alignment horizontal="center" vertical="center"/>
    </xf>
    <xf numFmtId="14" fontId="39" fillId="0" borderId="0" xfId="0" quotePrefix="1" applyNumberFormat="1" applyFont="1" applyFill="1" applyBorder="1" applyAlignment="1" applyProtection="1">
      <alignment horizontal="center" vertical="center"/>
    </xf>
    <xf numFmtId="1" fontId="39" fillId="0" borderId="0" xfId="0" quotePrefix="1" applyNumberFormat="1" applyFont="1" applyFill="1" applyBorder="1" applyAlignment="1" applyProtection="1">
      <alignment horizontal="center" vertical="center"/>
    </xf>
    <xf numFmtId="1" fontId="39" fillId="0" borderId="10" xfId="0" quotePrefix="1" applyNumberFormat="1" applyFont="1" applyFill="1" applyBorder="1" applyAlignment="1" applyProtection="1">
      <alignment horizontal="center" vertical="center"/>
    </xf>
    <xf numFmtId="0" fontId="44" fillId="17" borderId="2" xfId="0" applyFont="1" applyFill="1" applyBorder="1" applyAlignment="1" applyProtection="1">
      <alignment horizontal="center" vertical="center"/>
    </xf>
    <xf numFmtId="14" fontId="40" fillId="4" borderId="0" xfId="0" quotePrefix="1" applyNumberFormat="1" applyFont="1" applyFill="1" applyBorder="1" applyAlignment="1" applyProtection="1">
      <alignment horizontal="center" vertical="center"/>
    </xf>
    <xf numFmtId="14" fontId="12" fillId="11" borderId="0" xfId="0" quotePrefix="1" applyNumberFormat="1" applyFont="1" applyFill="1" applyBorder="1" applyAlignment="1" applyProtection="1">
      <alignment horizontal="center" vertical="center"/>
    </xf>
    <xf numFmtId="1" fontId="6" fillId="0" borderId="0" xfId="0" quotePrefix="1" applyNumberFormat="1" applyFont="1" applyFill="1" applyBorder="1" applyAlignment="1" applyProtection="1">
      <alignment horizontal="center" vertical="center"/>
    </xf>
    <xf numFmtId="1" fontId="6" fillId="0" borderId="10" xfId="0" quotePrefix="1" applyNumberFormat="1" applyFont="1" applyFill="1" applyBorder="1" applyAlignment="1" applyProtection="1">
      <alignment horizontal="center" vertical="center"/>
    </xf>
    <xf numFmtId="1" fontId="12" fillId="0" borderId="0" xfId="0" quotePrefix="1" applyNumberFormat="1" applyFont="1" applyBorder="1" applyAlignment="1" applyProtection="1">
      <alignment horizontal="center" vertical="center"/>
    </xf>
    <xf numFmtId="1" fontId="12" fillId="0" borderId="10" xfId="0" quotePrefix="1" applyNumberFormat="1" applyFont="1" applyBorder="1" applyAlignment="1" applyProtection="1">
      <alignment horizontal="center" vertical="center"/>
    </xf>
    <xf numFmtId="0" fontId="39" fillId="0" borderId="0" xfId="0" applyFont="1" applyBorder="1" applyAlignment="1" applyProtection="1">
      <alignment horizontal="center" vertical="center"/>
    </xf>
    <xf numFmtId="0" fontId="43" fillId="17" borderId="3" xfId="0" quotePrefix="1" applyFont="1" applyFill="1" applyBorder="1" applyAlignment="1" applyProtection="1">
      <alignment horizontal="center" vertical="center"/>
    </xf>
    <xf numFmtId="0" fontId="40" fillId="4" borderId="1" xfId="0" quotePrefix="1" applyFont="1" applyFill="1" applyBorder="1" applyAlignment="1" applyProtection="1">
      <alignment horizontal="center" vertical="center"/>
    </xf>
    <xf numFmtId="1" fontId="41" fillId="4" borderId="1" xfId="0" applyNumberFormat="1" applyFont="1" applyFill="1" applyBorder="1" applyAlignment="1" applyProtection="1">
      <alignment horizontal="center" vertical="center"/>
    </xf>
    <xf numFmtId="1" fontId="41" fillId="4" borderId="1" xfId="0" quotePrefix="1" applyNumberFormat="1" applyFont="1" applyFill="1" applyBorder="1" applyAlignment="1" applyProtection="1">
      <alignment horizontal="center" vertical="center"/>
    </xf>
    <xf numFmtId="1" fontId="41" fillId="4" borderId="11" xfId="0" applyNumberFormat="1" applyFont="1" applyFill="1" applyBorder="1" applyAlignment="1" applyProtection="1">
      <alignment horizontal="center" vertical="center"/>
    </xf>
    <xf numFmtId="1" fontId="47" fillId="8" borderId="3" xfId="0" applyNumberFormat="1" applyFont="1" applyFill="1" applyBorder="1" applyAlignment="1" applyProtection="1">
      <alignment horizontal="center" vertical="center"/>
    </xf>
    <xf numFmtId="1" fontId="47" fillId="8" borderId="1" xfId="0" applyNumberFormat="1" applyFont="1" applyFill="1" applyBorder="1" applyAlignment="1" applyProtection="1">
      <alignment horizontal="center" vertical="center"/>
    </xf>
    <xf numFmtId="168" fontId="47" fillId="8" borderId="11" xfId="0" applyNumberFormat="1" applyFont="1" applyFill="1" applyBorder="1" applyAlignment="1" applyProtection="1">
      <alignment horizontal="center" vertical="center"/>
    </xf>
    <xf numFmtId="168" fontId="46" fillId="11" borderId="14" xfId="0" applyNumberFormat="1" applyFont="1" applyFill="1" applyBorder="1" applyAlignment="1" applyProtection="1">
      <alignment horizontal="center" vertical="center"/>
    </xf>
    <xf numFmtId="168" fontId="46" fillId="11" borderId="13" xfId="0" applyNumberFormat="1" applyFont="1" applyFill="1" applyBorder="1" applyAlignment="1" applyProtection="1">
      <alignment horizontal="center" vertical="center"/>
    </xf>
    <xf numFmtId="168" fontId="46" fillId="11" borderId="10" xfId="0" applyNumberFormat="1" applyFont="1" applyFill="1" applyBorder="1" applyAlignment="1" applyProtection="1">
      <alignment horizontal="center" vertical="center"/>
    </xf>
    <xf numFmtId="168" fontId="46" fillId="11" borderId="6" xfId="0" applyNumberFormat="1" applyFont="1" applyFill="1" applyBorder="1" applyAlignment="1" applyProtection="1">
      <alignment horizontal="center" vertical="center"/>
    </xf>
    <xf numFmtId="10" fontId="47" fillId="8" borderId="4" xfId="0" applyNumberFormat="1" applyFont="1" applyFill="1" applyBorder="1" applyAlignment="1" applyProtection="1">
      <alignment horizontal="center" vertical="center"/>
    </xf>
    <xf numFmtId="2" fontId="20" fillId="8" borderId="7" xfId="0" applyNumberFormat="1" applyFont="1" applyFill="1" applyBorder="1" applyAlignment="1" applyProtection="1">
      <alignment horizontal="center" vertical="center"/>
    </xf>
    <xf numFmtId="0" fontId="47" fillId="8" borderId="2" xfId="0" applyFont="1" applyFill="1" applyBorder="1" applyAlignment="1" applyProtection="1">
      <alignment vertical="center"/>
    </xf>
    <xf numFmtId="0" fontId="20" fillId="8" borderId="10" xfId="0" applyFont="1" applyFill="1" applyBorder="1" applyAlignment="1" applyProtection="1">
      <alignment vertical="center"/>
    </xf>
    <xf numFmtId="10" fontId="47" fillId="8" borderId="2" xfId="0" applyNumberFormat="1" applyFont="1" applyFill="1" applyBorder="1" applyAlignment="1" applyProtection="1">
      <alignment horizontal="center" vertical="center"/>
    </xf>
    <xf numFmtId="2" fontId="20" fillId="8" borderId="10" xfId="0" applyNumberFormat="1" applyFont="1" applyFill="1" applyBorder="1" applyAlignment="1" applyProtection="1">
      <alignment horizontal="center" vertical="center"/>
    </xf>
    <xf numFmtId="10" fontId="47" fillId="8" borderId="3" xfId="0" applyNumberFormat="1" applyFont="1" applyFill="1" applyBorder="1" applyAlignment="1" applyProtection="1">
      <alignment horizontal="center" vertical="center"/>
    </xf>
    <xf numFmtId="2" fontId="20" fillId="8" borderId="11" xfId="0" applyNumberFormat="1" applyFont="1" applyFill="1" applyBorder="1" applyAlignment="1" applyProtection="1">
      <alignment horizontal="center" vertical="center"/>
    </xf>
    <xf numFmtId="2" fontId="51" fillId="8" borderId="10" xfId="0" applyNumberFormat="1" applyFont="1" applyFill="1" applyBorder="1" applyAlignment="1" applyProtection="1">
      <alignment horizontal="center" vertical="center"/>
    </xf>
    <xf numFmtId="164" fontId="22" fillId="8" borderId="12" xfId="0" applyNumberFormat="1" applyFont="1" applyFill="1" applyBorder="1" applyAlignment="1" applyProtection="1">
      <alignment horizontal="center" vertical="center"/>
    </xf>
    <xf numFmtId="164" fontId="22" fillId="10" borderId="12" xfId="0" applyNumberFormat="1" applyFont="1" applyFill="1" applyBorder="1" applyAlignment="1" applyProtection="1">
      <alignment horizontal="center" vertical="center"/>
    </xf>
    <xf numFmtId="164" fontId="50" fillId="8" borderId="12" xfId="0" applyNumberFormat="1" applyFont="1" applyFill="1" applyBorder="1" applyAlignment="1" applyProtection="1">
      <alignment horizontal="center" vertical="center"/>
    </xf>
    <xf numFmtId="164" fontId="48" fillId="9" borderId="7" xfId="0" applyNumberFormat="1" applyFont="1" applyFill="1" applyBorder="1" applyAlignment="1" applyProtection="1">
      <alignment horizontal="center" vertical="center"/>
    </xf>
    <xf numFmtId="164" fontId="22" fillId="8" borderId="0" xfId="0" applyNumberFormat="1" applyFont="1" applyFill="1" applyBorder="1" applyAlignment="1" applyProtection="1">
      <alignment horizontal="center" vertical="center"/>
    </xf>
    <xf numFmtId="164" fontId="22" fillId="10" borderId="0" xfId="0" applyNumberFormat="1" applyFont="1" applyFill="1" applyBorder="1" applyAlignment="1" applyProtection="1">
      <alignment horizontal="center" vertical="center"/>
    </xf>
    <xf numFmtId="164" fontId="50" fillId="8" borderId="0" xfId="0" applyNumberFormat="1" applyFont="1" applyFill="1" applyBorder="1" applyAlignment="1" applyProtection="1">
      <alignment horizontal="center" vertical="center"/>
    </xf>
    <xf numFmtId="164" fontId="48" fillId="9" borderId="10" xfId="0" applyNumberFormat="1" applyFont="1" applyFill="1" applyBorder="1" applyAlignment="1" applyProtection="1">
      <alignment horizontal="center" vertical="center"/>
    </xf>
    <xf numFmtId="164" fontId="22" fillId="8" borderId="1" xfId="0" applyNumberFormat="1" applyFont="1" applyFill="1" applyBorder="1" applyAlignment="1" applyProtection="1">
      <alignment horizontal="center" vertical="center"/>
    </xf>
    <xf numFmtId="164" fontId="22" fillId="10" borderId="1" xfId="0" applyNumberFormat="1" applyFont="1" applyFill="1" applyBorder="1" applyAlignment="1" applyProtection="1">
      <alignment horizontal="center" vertical="center"/>
    </xf>
    <xf numFmtId="164" fontId="50" fillId="8" borderId="1" xfId="0" applyNumberFormat="1" applyFont="1" applyFill="1" applyBorder="1" applyAlignment="1" applyProtection="1">
      <alignment horizontal="center" vertical="center"/>
    </xf>
    <xf numFmtId="164" fontId="48" fillId="9" borderId="11" xfId="0" applyNumberFormat="1"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4" fillId="7" borderId="5" xfId="0" applyFont="1" applyFill="1" applyBorder="1" applyAlignment="1" applyProtection="1">
      <alignment horizontal="left" vertical="center"/>
    </xf>
    <xf numFmtId="0" fontId="4" fillId="7" borderId="8" xfId="0" applyFont="1" applyFill="1" applyBorder="1" applyAlignment="1" applyProtection="1">
      <alignment horizontal="center" vertical="center"/>
    </xf>
    <xf numFmtId="0" fontId="11" fillId="8" borderId="4" xfId="0" applyFont="1" applyFill="1" applyBorder="1" applyAlignment="1" applyProtection="1">
      <alignment horizontal="center" vertical="center"/>
    </xf>
    <xf numFmtId="0" fontId="11" fillId="8" borderId="8" xfId="0" applyFont="1" applyFill="1" applyBorder="1" applyAlignment="1" applyProtection="1">
      <alignment vertical="center"/>
    </xf>
    <xf numFmtId="0" fontId="12" fillId="8" borderId="13" xfId="0" applyFont="1" applyFill="1" applyBorder="1" applyAlignment="1" applyProtection="1">
      <alignment vertical="center"/>
    </xf>
    <xf numFmtId="0" fontId="11" fillId="9" borderId="0" xfId="0" applyFont="1" applyFill="1" applyBorder="1" applyAlignment="1" applyProtection="1">
      <alignment horizontal="center" vertical="center"/>
    </xf>
    <xf numFmtId="0" fontId="11" fillId="9" borderId="13" xfId="0" applyFont="1" applyFill="1" applyBorder="1" applyAlignment="1" applyProtection="1">
      <alignment horizontal="center" vertical="center"/>
    </xf>
    <xf numFmtId="0" fontId="4" fillId="8" borderId="6" xfId="0" applyFont="1" applyFill="1" applyBorder="1" applyAlignment="1" applyProtection="1">
      <alignment horizontal="center" vertical="center"/>
    </xf>
    <xf numFmtId="0" fontId="4" fillId="9" borderId="6" xfId="0" applyFont="1" applyFill="1" applyBorder="1" applyAlignment="1" applyProtection="1">
      <alignment horizontal="center" vertical="center"/>
    </xf>
    <xf numFmtId="0" fontId="12" fillId="8" borderId="8" xfId="0" applyFont="1" applyFill="1" applyBorder="1" applyAlignment="1" applyProtection="1">
      <alignment vertical="center"/>
    </xf>
    <xf numFmtId="0" fontId="12" fillId="8" borderId="9" xfId="0" applyFont="1" applyFill="1" applyBorder="1" applyAlignment="1" applyProtection="1">
      <alignment vertical="center"/>
    </xf>
    <xf numFmtId="0" fontId="11" fillId="9" borderId="8" xfId="0" applyFont="1" applyFill="1" applyBorder="1" applyAlignment="1" applyProtection="1">
      <alignment vertical="center"/>
    </xf>
    <xf numFmtId="0" fontId="12" fillId="9" borderId="8" xfId="0" applyFont="1" applyFill="1" applyBorder="1" applyAlignment="1" applyProtection="1">
      <alignment vertical="center"/>
    </xf>
    <xf numFmtId="0" fontId="12" fillId="9" borderId="9" xfId="0" applyFont="1" applyFill="1" applyBorder="1" applyAlignment="1" applyProtection="1">
      <alignment vertical="center"/>
    </xf>
    <xf numFmtId="0" fontId="5" fillId="4" borderId="14" xfId="0" applyFont="1" applyFill="1" applyBorder="1" applyAlignment="1" applyProtection="1">
      <alignment horizontal="center" vertical="center"/>
    </xf>
    <xf numFmtId="0" fontId="5" fillId="4" borderId="6" xfId="0" applyFont="1" applyFill="1" applyBorder="1" applyAlignment="1" applyProtection="1">
      <alignment horizontal="center" vertical="center"/>
    </xf>
    <xf numFmtId="2" fontId="4" fillId="4" borderId="13" xfId="0" applyNumberFormat="1" applyFont="1" applyFill="1" applyBorder="1" applyAlignment="1" applyProtection="1">
      <alignment horizontal="center" vertical="center"/>
    </xf>
    <xf numFmtId="2" fontId="4" fillId="4" borderId="6" xfId="0" applyNumberFormat="1" applyFont="1" applyFill="1" applyBorder="1" applyAlignment="1" applyProtection="1">
      <alignment horizontal="center" vertical="center"/>
    </xf>
    <xf numFmtId="0" fontId="4" fillId="2" borderId="30" xfId="0" applyFont="1" applyFill="1" applyBorder="1" applyAlignment="1" applyProtection="1">
      <alignment horizontal="center"/>
    </xf>
    <xf numFmtId="164" fontId="6" fillId="2" borderId="18" xfId="0" applyNumberFormat="1" applyFont="1" applyFill="1" applyBorder="1" applyAlignment="1" applyProtection="1">
      <alignment horizontal="center"/>
    </xf>
    <xf numFmtId="0" fontId="4" fillId="2" borderId="31" xfId="0" applyFont="1" applyFill="1" applyBorder="1" applyAlignment="1" applyProtection="1">
      <alignment horizontal="center"/>
    </xf>
    <xf numFmtId="164" fontId="6" fillId="2" borderId="19" xfId="0" applyNumberFormat="1" applyFont="1" applyFill="1" applyBorder="1" applyAlignment="1" applyProtection="1">
      <alignment horizontal="center"/>
    </xf>
    <xf numFmtId="0" fontId="4" fillId="2" borderId="32" xfId="0" applyFont="1" applyFill="1" applyBorder="1" applyAlignment="1" applyProtection="1">
      <alignment horizontal="center"/>
    </xf>
    <xf numFmtId="0" fontId="6" fillId="2" borderId="21" xfId="0" applyFont="1" applyFill="1" applyBorder="1" applyAlignment="1" applyProtection="1">
      <alignment horizontal="center"/>
    </xf>
    <xf numFmtId="164" fontId="6" fillId="2" borderId="22" xfId="0" applyNumberFormat="1" applyFont="1" applyFill="1" applyBorder="1" applyAlignment="1" applyProtection="1">
      <alignment horizontal="center"/>
    </xf>
    <xf numFmtId="0" fontId="19" fillId="10" borderId="14" xfId="0" quotePrefix="1" applyFont="1" applyFill="1" applyBorder="1" applyAlignment="1" applyProtection="1">
      <alignment horizontal="center"/>
      <protection locked="0"/>
    </xf>
    <xf numFmtId="0" fontId="52" fillId="10" borderId="6" xfId="0" quotePrefix="1" applyFont="1" applyFill="1" applyBorder="1" applyAlignment="1" applyProtection="1">
      <alignment horizontal="center"/>
      <protection locked="0"/>
    </xf>
    <xf numFmtId="0" fontId="5" fillId="11" borderId="14" xfId="0" applyFont="1" applyFill="1" applyBorder="1" applyAlignment="1" applyProtection="1">
      <alignment horizontal="center"/>
      <protection locked="0"/>
    </xf>
    <xf numFmtId="0" fontId="5" fillId="11" borderId="13" xfId="0" applyFont="1" applyFill="1" applyBorder="1" applyAlignment="1" applyProtection="1">
      <alignment horizontal="center"/>
      <protection locked="0"/>
    </xf>
    <xf numFmtId="0" fontId="5" fillId="11" borderId="6" xfId="0" applyFont="1" applyFill="1" applyBorder="1" applyAlignment="1" applyProtection="1">
      <alignment horizontal="center"/>
      <protection locked="0"/>
    </xf>
    <xf numFmtId="0" fontId="5" fillId="0" borderId="14" xfId="0" applyFont="1" applyFill="1" applyBorder="1" applyAlignment="1" applyProtection="1">
      <alignment horizontal="center"/>
      <protection locked="0"/>
    </xf>
    <xf numFmtId="0" fontId="5" fillId="0" borderId="6" xfId="0" applyFont="1" applyFill="1" applyBorder="1" applyAlignment="1" applyProtection="1">
      <alignment horizontal="center"/>
      <protection locked="0"/>
    </xf>
    <xf numFmtId="0" fontId="4" fillId="0" borderId="14" xfId="0" applyFont="1" applyFill="1" applyBorder="1" applyAlignment="1" applyProtection="1">
      <alignment horizontal="center"/>
      <protection locked="0"/>
    </xf>
    <xf numFmtId="0" fontId="4" fillId="0" borderId="13" xfId="0" applyFont="1" applyFill="1" applyBorder="1" applyAlignment="1" applyProtection="1">
      <alignment horizontal="center"/>
      <protection locked="0"/>
    </xf>
    <xf numFmtId="0" fontId="4" fillId="0" borderId="6" xfId="0" applyFont="1" applyFill="1" applyBorder="1" applyAlignment="1" applyProtection="1">
      <alignment horizontal="center"/>
      <protection locked="0"/>
    </xf>
    <xf numFmtId="2" fontId="53" fillId="4" borderId="3" xfId="0" applyNumberFormat="1" applyFont="1" applyFill="1" applyBorder="1" applyAlignment="1" applyProtection="1">
      <alignment horizontal="center" vertical="center"/>
      <protection locked="0"/>
    </xf>
    <xf numFmtId="0" fontId="0" fillId="0" borderId="0" xfId="0" applyProtection="1">
      <protection locked="0"/>
    </xf>
    <xf numFmtId="0" fontId="54" fillId="0" borderId="0" xfId="3" applyProtection="1">
      <protection locked="0"/>
    </xf>
    <xf numFmtId="0" fontId="0" fillId="0" borderId="1" xfId="0" applyBorder="1" applyProtection="1">
      <protection locked="0"/>
    </xf>
    <xf numFmtId="0" fontId="6" fillId="19" borderId="0" xfId="0" applyFont="1" applyFill="1" applyAlignment="1" applyProtection="1">
      <alignment horizontal="center"/>
      <protection locked="0"/>
    </xf>
    <xf numFmtId="0" fontId="0" fillId="19" borderId="0" xfId="0" applyFill="1" applyAlignment="1" applyProtection="1">
      <alignment horizontal="center"/>
      <protection locked="0"/>
    </xf>
    <xf numFmtId="0" fontId="5" fillId="11" borderId="5" xfId="0" applyFont="1" applyFill="1" applyBorder="1" applyAlignment="1" applyProtection="1">
      <alignment horizontal="center" vertical="center"/>
    </xf>
    <xf numFmtId="0" fontId="5" fillId="11" borderId="9" xfId="0" applyFont="1" applyFill="1" applyBorder="1" applyAlignment="1" applyProtection="1">
      <alignment horizontal="center" vertical="center"/>
    </xf>
    <xf numFmtId="2" fontId="4" fillId="8" borderId="4" xfId="0" applyNumberFormat="1" applyFont="1" applyFill="1" applyBorder="1" applyAlignment="1" applyProtection="1">
      <alignment horizontal="center" vertical="center"/>
    </xf>
    <xf numFmtId="2" fontId="4" fillId="8" borderId="12" xfId="0" applyNumberFormat="1" applyFont="1" applyFill="1" applyBorder="1" applyAlignment="1" applyProtection="1">
      <alignment horizontal="center" vertical="center"/>
    </xf>
    <xf numFmtId="2" fontId="4" fillId="8" borderId="7" xfId="0" applyNumberFormat="1" applyFont="1" applyFill="1" applyBorder="1" applyAlignment="1" applyProtection="1">
      <alignment horizontal="center" vertical="center"/>
    </xf>
    <xf numFmtId="2" fontId="4" fillId="8" borderId="3" xfId="0" applyNumberFormat="1" applyFont="1" applyFill="1" applyBorder="1" applyAlignment="1" applyProtection="1">
      <alignment horizontal="center" vertical="center"/>
    </xf>
    <xf numFmtId="2" fontId="4" fillId="8" borderId="1" xfId="0" applyNumberFormat="1" applyFont="1" applyFill="1" applyBorder="1" applyAlignment="1" applyProtection="1">
      <alignment horizontal="center" vertical="center"/>
    </xf>
    <xf numFmtId="2" fontId="4" fillId="8" borderId="11" xfId="0" applyNumberFormat="1" applyFont="1" applyFill="1" applyBorder="1" applyAlignment="1" applyProtection="1">
      <alignment horizontal="center" vertical="center"/>
    </xf>
    <xf numFmtId="0" fontId="4" fillId="11" borderId="4" xfId="0" applyFont="1" applyFill="1" applyBorder="1" applyAlignment="1" applyProtection="1">
      <alignment horizontal="center" vertical="center"/>
    </xf>
    <xf numFmtId="0" fontId="4" fillId="11" borderId="7" xfId="0" applyFont="1" applyFill="1" applyBorder="1" applyAlignment="1" applyProtection="1">
      <alignment horizontal="center" vertical="center"/>
    </xf>
    <xf numFmtId="0" fontId="4" fillId="11" borderId="2" xfId="0" applyFont="1" applyFill="1" applyBorder="1" applyAlignment="1" applyProtection="1">
      <alignment horizontal="center" vertical="center"/>
    </xf>
    <xf numFmtId="0" fontId="4" fillId="11" borderId="10" xfId="0" applyFont="1" applyFill="1" applyBorder="1" applyAlignment="1" applyProtection="1">
      <alignment horizontal="center" vertical="center"/>
    </xf>
    <xf numFmtId="0" fontId="4" fillId="11" borderId="3" xfId="0" applyFont="1" applyFill="1" applyBorder="1" applyAlignment="1" applyProtection="1">
      <alignment horizontal="center" vertical="center"/>
    </xf>
    <xf numFmtId="0" fontId="4" fillId="11" borderId="11" xfId="0" applyFont="1" applyFill="1" applyBorder="1" applyAlignment="1" applyProtection="1">
      <alignment horizontal="center" vertical="center"/>
    </xf>
    <xf numFmtId="0" fontId="5" fillId="11" borderId="4" xfId="0" applyFont="1" applyFill="1" applyBorder="1" applyAlignment="1" applyProtection="1">
      <alignment horizontal="center" vertical="center"/>
    </xf>
    <xf numFmtId="0" fontId="5" fillId="11" borderId="7" xfId="0" applyFont="1" applyFill="1" applyBorder="1" applyAlignment="1" applyProtection="1">
      <alignment horizontal="center" vertical="center"/>
    </xf>
    <xf numFmtId="0" fontId="5" fillId="11" borderId="3" xfId="0" applyFont="1" applyFill="1" applyBorder="1" applyAlignment="1" applyProtection="1">
      <alignment horizontal="center" vertical="center"/>
    </xf>
    <xf numFmtId="0" fontId="5" fillId="11" borderId="11" xfId="0" applyFont="1" applyFill="1" applyBorder="1" applyAlignment="1" applyProtection="1">
      <alignment horizontal="center" vertical="center"/>
    </xf>
    <xf numFmtId="0" fontId="13" fillId="11" borderId="4" xfId="0" applyFont="1" applyFill="1" applyBorder="1" applyAlignment="1" applyProtection="1">
      <alignment horizontal="center" vertical="center" wrapText="1"/>
    </xf>
    <xf numFmtId="0" fontId="5" fillId="11" borderId="2" xfId="0" applyFont="1" applyFill="1" applyBorder="1" applyAlignment="1" applyProtection="1">
      <alignment horizontal="center" vertical="center"/>
    </xf>
    <xf numFmtId="0" fontId="5" fillId="11" borderId="10" xfId="0" applyFont="1" applyFill="1" applyBorder="1" applyAlignment="1" applyProtection="1">
      <alignment horizontal="center" vertical="center"/>
    </xf>
    <xf numFmtId="0" fontId="4" fillId="6" borderId="12" xfId="0" applyFont="1" applyFill="1" applyBorder="1" applyAlignment="1" applyProtection="1">
      <alignment horizontal="center" vertical="center"/>
    </xf>
    <xf numFmtId="0" fontId="4" fillId="6" borderId="7" xfId="0" applyFont="1" applyFill="1" applyBorder="1" applyAlignment="1" applyProtection="1">
      <alignment horizontal="center" vertical="center"/>
    </xf>
    <xf numFmtId="0" fontId="4" fillId="6" borderId="1" xfId="0" applyFont="1" applyFill="1" applyBorder="1" applyAlignment="1" applyProtection="1">
      <alignment horizontal="center" vertical="center"/>
    </xf>
    <xf numFmtId="0" fontId="4" fillId="6" borderId="11" xfId="0" applyFont="1" applyFill="1" applyBorder="1" applyAlignment="1" applyProtection="1">
      <alignment horizontal="center" vertical="center"/>
    </xf>
    <xf numFmtId="0" fontId="4" fillId="6" borderId="5" xfId="0" quotePrefix="1" applyFont="1" applyFill="1" applyBorder="1" applyAlignment="1" applyProtection="1">
      <alignment horizontal="center"/>
    </xf>
    <xf numFmtId="0" fontId="4" fillId="6" borderId="9" xfId="0" applyFont="1" applyFill="1" applyBorder="1" applyAlignment="1" applyProtection="1">
      <alignment horizontal="center"/>
    </xf>
    <xf numFmtId="0" fontId="19" fillId="11" borderId="4" xfId="0" applyFont="1" applyFill="1" applyBorder="1" applyAlignment="1" applyProtection="1">
      <alignment horizontal="center" vertical="center"/>
    </xf>
    <xf numFmtId="0" fontId="19" fillId="11" borderId="12" xfId="0" applyFont="1" applyFill="1" applyBorder="1" applyAlignment="1" applyProtection="1">
      <alignment horizontal="center" vertical="center"/>
    </xf>
    <xf numFmtId="0" fontId="19" fillId="11" borderId="7" xfId="0" applyFont="1" applyFill="1" applyBorder="1" applyAlignment="1" applyProtection="1">
      <alignment horizontal="center" vertical="center"/>
    </xf>
    <xf numFmtId="0" fontId="19" fillId="11" borderId="3" xfId="0" applyFont="1" applyFill="1" applyBorder="1" applyAlignment="1" applyProtection="1">
      <alignment horizontal="center" vertical="center"/>
    </xf>
    <xf numFmtId="0" fontId="19" fillId="11" borderId="1" xfId="0" applyFont="1" applyFill="1" applyBorder="1" applyAlignment="1" applyProtection="1">
      <alignment horizontal="center" vertical="center"/>
    </xf>
    <xf numFmtId="0" fontId="19" fillId="11" borderId="11" xfId="0" applyFont="1" applyFill="1" applyBorder="1" applyAlignment="1" applyProtection="1">
      <alignment horizontal="center" vertical="center"/>
    </xf>
    <xf numFmtId="0" fontId="4" fillId="6" borderId="14"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xf>
    <xf numFmtId="0" fontId="48" fillId="18" borderId="5" xfId="0" applyFont="1" applyFill="1" applyBorder="1" applyAlignment="1" applyProtection="1">
      <alignment horizontal="center" vertical="center"/>
    </xf>
    <xf numFmtId="0" fontId="48" fillId="18" borderId="9" xfId="0" applyFont="1" applyFill="1" applyBorder="1" applyAlignment="1" applyProtection="1">
      <alignment horizontal="center" vertical="center"/>
    </xf>
    <xf numFmtId="0" fontId="4" fillId="6" borderId="14" xfId="0" applyFont="1" applyFill="1" applyBorder="1" applyAlignment="1" applyProtection="1">
      <alignment horizontal="center" vertical="center"/>
    </xf>
    <xf numFmtId="1" fontId="4" fillId="6" borderId="14" xfId="0" applyNumberFormat="1" applyFont="1" applyFill="1" applyBorder="1" applyAlignment="1" applyProtection="1">
      <alignment horizontal="center" vertical="center"/>
    </xf>
    <xf numFmtId="1" fontId="4" fillId="6" borderId="15" xfId="0" applyNumberFormat="1" applyFont="1" applyFill="1" applyBorder="1" applyAlignment="1" applyProtection="1">
      <alignment horizontal="center" vertical="center"/>
    </xf>
    <xf numFmtId="0" fontId="45" fillId="11" borderId="5" xfId="0" applyFont="1" applyFill="1" applyBorder="1" applyAlignment="1" applyProtection="1">
      <alignment horizontal="center" vertical="center"/>
    </xf>
    <xf numFmtId="0" fontId="45" fillId="11" borderId="9" xfId="0" applyFont="1" applyFill="1" applyBorder="1" applyAlignment="1" applyProtection="1">
      <alignment horizontal="center" vertical="center"/>
    </xf>
    <xf numFmtId="0" fontId="4" fillId="6" borderId="5"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4" fillId="6" borderId="9" xfId="0" applyFont="1" applyFill="1" applyBorder="1" applyAlignment="1" applyProtection="1">
      <alignment horizontal="center" vertical="center"/>
    </xf>
    <xf numFmtId="0" fontId="4" fillId="18" borderId="5" xfId="0" applyFont="1" applyFill="1" applyBorder="1" applyAlignment="1" applyProtection="1">
      <alignment horizontal="center" vertical="center"/>
    </xf>
    <xf numFmtId="0" fontId="4" fillId="18" borderId="8" xfId="0" applyFont="1" applyFill="1" applyBorder="1" applyAlignment="1" applyProtection="1">
      <alignment horizontal="center" vertical="center"/>
    </xf>
    <xf numFmtId="0" fontId="4" fillId="18" borderId="9" xfId="0" applyFont="1" applyFill="1" applyBorder="1" applyAlignment="1" applyProtection="1">
      <alignment horizontal="center" vertical="center"/>
    </xf>
    <xf numFmtId="1" fontId="4" fillId="6" borderId="6" xfId="0" applyNumberFormat="1" applyFont="1" applyFill="1" applyBorder="1" applyAlignment="1" applyProtection="1">
      <alignment horizontal="center" vertical="center"/>
    </xf>
    <xf numFmtId="0" fontId="45" fillId="11" borderId="8" xfId="0" applyFont="1" applyFill="1" applyBorder="1" applyAlignment="1" applyProtection="1">
      <alignment horizontal="center" vertical="center"/>
    </xf>
    <xf numFmtId="0" fontId="38" fillId="11" borderId="5" xfId="0" applyFont="1" applyFill="1" applyBorder="1" applyAlignment="1" applyProtection="1">
      <alignment horizontal="center" vertical="center"/>
    </xf>
    <xf numFmtId="0" fontId="38" fillId="11" borderId="9" xfId="0" applyFont="1" applyFill="1" applyBorder="1" applyAlignment="1" applyProtection="1">
      <alignment horizontal="center" vertical="center"/>
    </xf>
    <xf numFmtId="0" fontId="4" fillId="6" borderId="4" xfId="0" quotePrefix="1" applyFont="1" applyFill="1" applyBorder="1" applyAlignment="1" applyProtection="1">
      <alignment horizontal="center"/>
    </xf>
    <xf numFmtId="0" fontId="4" fillId="6" borderId="12" xfId="0" applyFont="1" applyFill="1" applyBorder="1" applyAlignment="1" applyProtection="1">
      <alignment horizontal="center"/>
    </xf>
    <xf numFmtId="0" fontId="49" fillId="6" borderId="4" xfId="0" applyFont="1" applyFill="1" applyBorder="1" applyAlignment="1" applyProtection="1">
      <alignment horizontal="center" vertical="center" wrapText="1"/>
    </xf>
    <xf numFmtId="0" fontId="49" fillId="6" borderId="3" xfId="0" applyFont="1" applyFill="1" applyBorder="1" applyAlignment="1" applyProtection="1">
      <alignment horizontal="center" vertical="center"/>
    </xf>
    <xf numFmtId="0" fontId="49" fillId="6" borderId="14" xfId="0" applyFont="1" applyFill="1" applyBorder="1" applyAlignment="1" applyProtection="1">
      <alignment horizontal="center" vertical="center" wrapText="1"/>
    </xf>
    <xf numFmtId="0" fontId="49" fillId="6" borderId="6" xfId="0" applyFont="1" applyFill="1" applyBorder="1" applyAlignment="1" applyProtection="1">
      <alignment horizontal="center" vertical="center"/>
    </xf>
    <xf numFmtId="0" fontId="4" fillId="7" borderId="5" xfId="0" applyFont="1" applyFill="1" applyBorder="1" applyAlignment="1" applyProtection="1">
      <alignment horizontal="center" vertical="center"/>
    </xf>
    <xf numFmtId="0" fontId="4" fillId="7" borderId="8" xfId="0" applyFont="1" applyFill="1" applyBorder="1" applyAlignment="1" applyProtection="1">
      <alignment horizontal="center" vertical="center"/>
    </xf>
    <xf numFmtId="0" fontId="6" fillId="2" borderId="30" xfId="0" applyFont="1" applyFill="1" applyBorder="1" applyAlignment="1" applyProtection="1">
      <alignment horizontal="center"/>
    </xf>
    <xf numFmtId="0" fontId="6" fillId="2" borderId="7" xfId="0" applyFont="1" applyFill="1" applyBorder="1" applyAlignment="1" applyProtection="1">
      <alignment horizontal="center"/>
    </xf>
    <xf numFmtId="0" fontId="6" fillId="2" borderId="31" xfId="0" applyFont="1" applyFill="1" applyBorder="1" applyAlignment="1" applyProtection="1">
      <alignment horizontal="center"/>
    </xf>
    <xf numFmtId="0" fontId="6" fillId="2" borderId="10" xfId="0" applyFont="1" applyFill="1" applyBorder="1" applyAlignment="1" applyProtection="1">
      <alignment horizontal="center"/>
    </xf>
    <xf numFmtId="0" fontId="6" fillId="0" borderId="36" xfId="0" applyFont="1" applyFill="1" applyBorder="1" applyAlignment="1" applyProtection="1">
      <alignment horizontal="center"/>
    </xf>
    <xf numFmtId="0" fontId="6" fillId="0" borderId="37" xfId="0" applyFont="1" applyFill="1" applyBorder="1" applyAlignment="1" applyProtection="1">
      <alignment horizontal="center"/>
    </xf>
    <xf numFmtId="0" fontId="6" fillId="11" borderId="5" xfId="0" applyFont="1" applyFill="1" applyBorder="1" applyAlignment="1" applyProtection="1">
      <alignment horizontal="center" vertical="center"/>
    </xf>
    <xf numFmtId="0" fontId="6" fillId="11" borderId="9" xfId="0" applyFont="1" applyFill="1" applyBorder="1" applyAlignment="1" applyProtection="1">
      <alignment horizontal="center" vertical="center"/>
    </xf>
    <xf numFmtId="0" fontId="12" fillId="11" borderId="14" xfId="0" applyFont="1" applyFill="1" applyBorder="1" applyAlignment="1" applyProtection="1">
      <alignment horizontal="center" vertical="center"/>
    </xf>
    <xf numFmtId="0" fontId="12" fillId="11" borderId="6" xfId="0" applyFont="1" applyFill="1" applyBorder="1" applyAlignment="1" applyProtection="1">
      <alignment horizontal="center" vertical="center"/>
    </xf>
    <xf numFmtId="0" fontId="6" fillId="11" borderId="14" xfId="0" applyFont="1" applyFill="1" applyBorder="1" applyAlignment="1" applyProtection="1">
      <alignment horizontal="center" vertical="center"/>
    </xf>
    <xf numFmtId="0" fontId="6" fillId="11" borderId="6" xfId="0" applyFont="1" applyFill="1" applyBorder="1" applyAlignment="1" applyProtection="1">
      <alignment horizontal="center" vertical="center"/>
    </xf>
    <xf numFmtId="0" fontId="4" fillId="11" borderId="33" xfId="0" applyFont="1" applyFill="1" applyBorder="1" applyAlignment="1" applyProtection="1">
      <alignment horizontal="center" vertical="center"/>
    </xf>
    <xf numFmtId="0" fontId="4" fillId="11" borderId="34" xfId="0" applyFont="1" applyFill="1" applyBorder="1" applyAlignment="1" applyProtection="1">
      <alignment horizontal="center" vertical="center"/>
    </xf>
    <xf numFmtId="0" fontId="4" fillId="11" borderId="35" xfId="0" applyFont="1" applyFill="1" applyBorder="1" applyAlignment="1" applyProtection="1">
      <alignment horizontal="center" vertical="center"/>
    </xf>
    <xf numFmtId="0" fontId="12" fillId="11" borderId="13" xfId="0" applyFont="1" applyFill="1" applyBorder="1" applyAlignment="1" applyProtection="1">
      <alignment horizontal="center" vertical="center"/>
    </xf>
    <xf numFmtId="0" fontId="6" fillId="11" borderId="8" xfId="0" applyFont="1" applyFill="1" applyBorder="1" applyAlignment="1" applyProtection="1">
      <alignment horizontal="center" vertical="center"/>
    </xf>
    <xf numFmtId="0" fontId="6" fillId="2" borderId="31" xfId="0" quotePrefix="1" applyFont="1" applyFill="1" applyBorder="1" applyAlignment="1" applyProtection="1">
      <alignment horizontal="center"/>
    </xf>
    <xf numFmtId="0" fontId="6" fillId="11" borderId="5" xfId="0" applyFont="1" applyFill="1" applyBorder="1" applyAlignment="1" applyProtection="1">
      <alignment horizontal="center"/>
    </xf>
    <xf numFmtId="0" fontId="6" fillId="11" borderId="9" xfId="0" applyFont="1" applyFill="1" applyBorder="1" applyAlignment="1" applyProtection="1">
      <alignment horizontal="center"/>
    </xf>
    <xf numFmtId="0" fontId="6" fillId="2" borderId="32" xfId="0" quotePrefix="1" applyFont="1" applyFill="1" applyBorder="1" applyAlignment="1" applyProtection="1">
      <alignment horizontal="center"/>
    </xf>
    <xf numFmtId="0" fontId="6" fillId="2" borderId="20" xfId="0" applyFont="1" applyFill="1" applyBorder="1" applyAlignment="1" applyProtection="1">
      <alignment horizontal="center"/>
    </xf>
    <xf numFmtId="0" fontId="6" fillId="11" borderId="8" xfId="0" applyFont="1" applyFill="1" applyBorder="1" applyAlignment="1" applyProtection="1">
      <alignment horizontal="center"/>
    </xf>
    <xf numFmtId="14" fontId="6" fillId="11" borderId="5" xfId="0" applyNumberFormat="1" applyFont="1" applyFill="1" applyBorder="1" applyAlignment="1" applyProtection="1">
      <alignment horizontal="center"/>
    </xf>
    <xf numFmtId="14" fontId="6" fillId="11" borderId="9" xfId="0" applyNumberFormat="1" applyFont="1" applyFill="1" applyBorder="1" applyAlignment="1" applyProtection="1">
      <alignment horizontal="center"/>
    </xf>
    <xf numFmtId="0" fontId="4" fillId="11" borderId="29" xfId="0" applyFont="1" applyFill="1" applyBorder="1" applyAlignment="1" applyProtection="1">
      <alignment horizontal="center" vertical="center" textRotation="90"/>
      <protection locked="0"/>
    </xf>
    <xf numFmtId="0" fontId="4" fillId="11" borderId="38" xfId="0" applyFont="1" applyFill="1" applyBorder="1" applyAlignment="1" applyProtection="1">
      <alignment horizontal="center" vertical="center" textRotation="90"/>
      <protection locked="0"/>
    </xf>
    <xf numFmtId="0" fontId="4" fillId="11" borderId="31" xfId="0" applyFont="1" applyFill="1" applyBorder="1" applyAlignment="1" applyProtection="1">
      <alignment horizontal="center" vertical="center" textRotation="90"/>
      <protection locked="0"/>
    </xf>
    <xf numFmtId="0" fontId="4" fillId="11" borderId="0" xfId="0" applyFont="1" applyFill="1" applyBorder="1" applyAlignment="1" applyProtection="1">
      <alignment horizontal="center" vertical="center" textRotation="90"/>
      <protection locked="0"/>
    </xf>
    <xf numFmtId="0" fontId="4" fillId="11" borderId="32" xfId="0" applyFont="1" applyFill="1" applyBorder="1" applyAlignment="1" applyProtection="1">
      <alignment horizontal="center" vertical="center" textRotation="90"/>
      <protection locked="0"/>
    </xf>
    <xf numFmtId="0" fontId="4" fillId="11" borderId="39" xfId="0" applyFont="1" applyFill="1" applyBorder="1" applyAlignment="1" applyProtection="1">
      <alignment horizontal="center" vertical="center" textRotation="90"/>
      <protection locked="0"/>
    </xf>
    <xf numFmtId="0" fontId="4" fillId="2" borderId="31" xfId="0" applyFont="1" applyFill="1" applyBorder="1" applyAlignment="1" applyProtection="1">
      <alignment horizontal="center"/>
      <protection locked="0"/>
    </xf>
    <xf numFmtId="0" fontId="4" fillId="2" borderId="10" xfId="0" applyFont="1" applyFill="1" applyBorder="1" applyAlignment="1" applyProtection="1">
      <alignment horizontal="center"/>
      <protection locked="0"/>
    </xf>
    <xf numFmtId="0" fontId="4" fillId="2" borderId="30" xfId="0" applyFont="1" applyFill="1" applyBorder="1" applyAlignment="1" applyProtection="1">
      <alignment horizontal="center"/>
      <protection locked="0"/>
    </xf>
    <xf numFmtId="0" fontId="4" fillId="2" borderId="7" xfId="0" applyFont="1" applyFill="1" applyBorder="1" applyAlignment="1" applyProtection="1">
      <alignment horizontal="center"/>
      <protection locked="0"/>
    </xf>
    <xf numFmtId="0" fontId="4" fillId="2" borderId="32" xfId="0" applyFont="1" applyFill="1" applyBorder="1" applyAlignment="1" applyProtection="1">
      <alignment horizontal="center"/>
      <protection locked="0"/>
    </xf>
    <xf numFmtId="0" fontId="4" fillId="2" borderId="20" xfId="0" applyFont="1" applyFill="1" applyBorder="1" applyAlignment="1" applyProtection="1">
      <alignment horizontal="center"/>
      <protection locked="0"/>
    </xf>
    <xf numFmtId="0" fontId="6" fillId="2" borderId="31" xfId="0" quotePrefix="1" applyFont="1" applyFill="1" applyBorder="1" applyAlignment="1" applyProtection="1">
      <alignment horizontal="center"/>
      <protection locked="0"/>
    </xf>
    <xf numFmtId="0" fontId="6" fillId="2" borderId="10" xfId="0" applyFont="1" applyFill="1" applyBorder="1" applyAlignment="1" applyProtection="1">
      <alignment horizontal="center"/>
      <protection locked="0"/>
    </xf>
    <xf numFmtId="0" fontId="6" fillId="2" borderId="32" xfId="0" quotePrefix="1" applyFont="1" applyFill="1" applyBorder="1" applyAlignment="1" applyProtection="1">
      <alignment horizontal="center"/>
      <protection locked="0"/>
    </xf>
    <xf numFmtId="0" fontId="6" fillId="2" borderId="20" xfId="0" applyFont="1" applyFill="1" applyBorder="1" applyAlignment="1" applyProtection="1">
      <alignment horizontal="center"/>
      <protection locked="0"/>
    </xf>
    <xf numFmtId="0" fontId="6" fillId="0" borderId="36" xfId="0" applyFont="1" applyFill="1" applyBorder="1" applyAlignment="1" applyProtection="1">
      <alignment horizontal="center" vertical="center"/>
      <protection locked="0"/>
    </xf>
    <xf numFmtId="0" fontId="6" fillId="0" borderId="37"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protection locked="0"/>
    </xf>
    <xf numFmtId="0" fontId="6" fillId="2" borderId="30" xfId="0" applyFont="1" applyFill="1" applyBorder="1" applyAlignment="1" applyProtection="1">
      <alignment horizontal="center"/>
      <protection locked="0"/>
    </xf>
    <xf numFmtId="0" fontId="6" fillId="2" borderId="7" xfId="0" applyFont="1" applyFill="1" applyBorder="1" applyAlignment="1" applyProtection="1">
      <alignment horizontal="center"/>
      <protection locked="0"/>
    </xf>
    <xf numFmtId="0" fontId="12" fillId="11" borderId="5" xfId="0" applyFont="1" applyFill="1" applyBorder="1" applyAlignment="1" applyProtection="1">
      <alignment horizontal="center"/>
    </xf>
    <xf numFmtId="0" fontId="12" fillId="11" borderId="8" xfId="0" applyFont="1" applyFill="1" applyBorder="1" applyAlignment="1" applyProtection="1">
      <alignment horizontal="center"/>
    </xf>
    <xf numFmtId="0" fontId="12" fillId="11" borderId="9" xfId="0" applyFont="1" applyFill="1" applyBorder="1" applyAlignment="1" applyProtection="1">
      <alignment horizontal="center"/>
    </xf>
    <xf numFmtId="0" fontId="13" fillId="0" borderId="0" xfId="0" applyFont="1" applyAlignment="1" applyProtection="1">
      <alignment horizontal="right" vertical="top" wrapText="1"/>
      <protection locked="0"/>
    </xf>
    <xf numFmtId="0" fontId="0" fillId="0" borderId="0" xfId="0" applyAlignment="1">
      <alignment wrapText="1"/>
    </xf>
    <xf numFmtId="0" fontId="38" fillId="9" borderId="0" xfId="0" applyFont="1" applyFill="1" applyAlignment="1" applyProtection="1">
      <alignment horizontal="center" vertical="top" wrapText="1"/>
      <protection locked="0"/>
    </xf>
    <xf numFmtId="0" fontId="0" fillId="0" borderId="0" xfId="0" applyAlignment="1">
      <alignment horizontal="center" vertical="top"/>
    </xf>
    <xf numFmtId="0" fontId="5" fillId="2" borderId="4" xfId="0" applyFont="1" applyFill="1" applyBorder="1" applyAlignment="1" applyProtection="1">
      <alignment horizontal="center"/>
    </xf>
    <xf numFmtId="0" fontId="5" fillId="2" borderId="7" xfId="0" applyFont="1" applyFill="1" applyBorder="1" applyAlignment="1" applyProtection="1">
      <alignment horizontal="center"/>
    </xf>
    <xf numFmtId="0" fontId="4" fillId="2" borderId="4" xfId="0" applyFont="1" applyFill="1" applyBorder="1" applyAlignment="1" applyProtection="1">
      <alignment horizontal="center"/>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0" fontId="4" fillId="2" borderId="1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10" xfId="0" applyFont="1" applyFill="1" applyBorder="1" applyAlignment="1" applyProtection="1">
      <alignment horizontal="center"/>
    </xf>
    <xf numFmtId="0" fontId="12" fillId="11" borderId="4" xfId="0" applyFont="1" applyFill="1" applyBorder="1" applyAlignment="1" applyProtection="1">
      <alignment horizontal="center" vertical="center"/>
    </xf>
    <xf numFmtId="0" fontId="12" fillId="11" borderId="3" xfId="0" applyFont="1" applyFill="1" applyBorder="1" applyAlignment="1" applyProtection="1">
      <alignment horizontal="center" vertical="center"/>
    </xf>
    <xf numFmtId="0" fontId="5" fillId="2" borderId="3" xfId="0" applyFont="1" applyFill="1" applyBorder="1" applyAlignment="1" applyProtection="1">
      <alignment horizontal="center"/>
    </xf>
    <xf numFmtId="0" fontId="5" fillId="2" borderId="11" xfId="0" applyFont="1" applyFill="1" applyBorder="1" applyAlignment="1" applyProtection="1">
      <alignment horizontal="center"/>
    </xf>
    <xf numFmtId="0" fontId="6" fillId="11" borderId="4" xfId="0" applyFont="1" applyFill="1" applyBorder="1" applyAlignment="1" applyProtection="1">
      <alignment horizontal="center" vertical="center"/>
    </xf>
    <xf numFmtId="0" fontId="6" fillId="11" borderId="3" xfId="0" applyFont="1" applyFill="1" applyBorder="1" applyAlignment="1" applyProtection="1">
      <alignment horizontal="center" vertical="center"/>
    </xf>
    <xf numFmtId="0" fontId="12" fillId="2" borderId="2" xfId="0" applyFont="1" applyFill="1" applyBorder="1" applyAlignment="1" applyProtection="1">
      <alignment horizontal="center"/>
    </xf>
    <xf numFmtId="0" fontId="12" fillId="2" borderId="10" xfId="0" applyFont="1" applyFill="1" applyBorder="1" applyAlignment="1" applyProtection="1">
      <alignment horizontal="center"/>
    </xf>
    <xf numFmtId="0" fontId="6" fillId="2" borderId="36" xfId="0" applyFont="1" applyFill="1" applyBorder="1" applyAlignment="1" applyProtection="1">
      <alignment horizontal="center" vertical="center"/>
    </xf>
    <xf numFmtId="0" fontId="6" fillId="2" borderId="37" xfId="0" applyFont="1" applyFill="1" applyBorder="1" applyAlignment="1" applyProtection="1">
      <alignment horizontal="center" vertical="center"/>
    </xf>
    <xf numFmtId="0" fontId="31" fillId="2" borderId="0" xfId="0" applyFont="1" applyFill="1" applyAlignment="1">
      <alignment horizontal="left" vertical="top" wrapText="1"/>
    </xf>
    <xf numFmtId="0" fontId="0" fillId="2" borderId="0" xfId="0" applyFill="1" applyAlignment="1">
      <alignment horizontal="left" vertical="top"/>
    </xf>
    <xf numFmtId="0" fontId="34" fillId="2" borderId="0" xfId="0" applyFont="1" applyFill="1" applyAlignment="1">
      <alignment horizontal="left" vertical="top" wrapText="1"/>
    </xf>
    <xf numFmtId="0" fontId="35" fillId="4" borderId="5" xfId="0" applyFont="1" applyFill="1" applyBorder="1" applyAlignment="1">
      <alignment horizontal="center"/>
    </xf>
    <xf numFmtId="0" fontId="35" fillId="4" borderId="8" xfId="0" applyFont="1" applyFill="1" applyBorder="1" applyAlignment="1">
      <alignment horizontal="center"/>
    </xf>
    <xf numFmtId="0" fontId="35" fillId="4" borderId="9" xfId="0" applyFont="1" applyFill="1" applyBorder="1" applyAlignment="1">
      <alignment horizontal="center"/>
    </xf>
    <xf numFmtId="0" fontId="29" fillId="2" borderId="0" xfId="0" applyFont="1" applyFill="1" applyAlignment="1">
      <alignment horizontal="left" vertical="top" wrapText="1"/>
    </xf>
    <xf numFmtId="0" fontId="30" fillId="2" borderId="0" xfId="0" applyFont="1" applyFill="1" applyAlignment="1">
      <alignment horizontal="left" vertical="top" wrapText="1"/>
    </xf>
    <xf numFmtId="0" fontId="0" fillId="2" borderId="0" xfId="0" applyFill="1" applyAlignment="1">
      <alignment horizontal="left" vertical="top" wrapText="1"/>
    </xf>
  </cellXfs>
  <cellStyles count="4">
    <cellStyle name="Hivatkozás" xfId="1" builtinId="8"/>
    <cellStyle name="Normál" xfId="0" builtinId="0"/>
    <cellStyle name="Normal 23" xfId="3"/>
    <cellStyle name="Százalék"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hyperlink" Target="http://www.soccerwidow.com/"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241300</xdr:colOff>
      <xdr:row>0</xdr:row>
      <xdr:rowOff>88900</xdr:rowOff>
    </xdr:from>
    <xdr:to>
      <xdr:col>15</xdr:col>
      <xdr:colOff>635000</xdr:colOff>
      <xdr:row>36</xdr:row>
      <xdr:rowOff>139700</xdr:rowOff>
    </xdr:to>
    <xdr:pic>
      <xdr:nvPicPr>
        <xdr:cNvPr id="1030" name="Picture 1" descr="noteboo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500" y="88900"/>
          <a:ext cx="9144000" cy="599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23</xdr:row>
      <xdr:rowOff>114300</xdr:rowOff>
    </xdr:from>
    <xdr:to>
      <xdr:col>20</xdr:col>
      <xdr:colOff>0</xdr:colOff>
      <xdr:row>30</xdr:row>
      <xdr:rowOff>0</xdr:rowOff>
    </xdr:to>
    <xdr:pic>
      <xdr:nvPicPr>
        <xdr:cNvPr id="1031" name="Picture 3" descr="web_logo_en">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911600"/>
          <a:ext cx="13462000" cy="1041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B3" sqref="B3"/>
    </sheetView>
  </sheetViews>
  <sheetFormatPr defaultColWidth="8.85546875" defaultRowHeight="12.75" x14ac:dyDescent="0.2"/>
  <sheetData/>
  <sheetProtection password="9B61" sheet="1" objects="1" scenarios="1" selectLockedCells="1" selectUnlockedCells="1"/>
  <phoneticPr fontId="42" type="noConversion"/>
  <pageMargins left="0.7" right="0.7" top="0.75" bottom="0.75" header="0.5" footer="0.5"/>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
  <sheetViews>
    <sheetView workbookViewId="0">
      <selection activeCell="B3" sqref="B3"/>
    </sheetView>
  </sheetViews>
  <sheetFormatPr defaultColWidth="8.85546875" defaultRowHeight="12.75" x14ac:dyDescent="0.2"/>
  <sheetData/>
  <phoneticPr fontId="37" type="noConversion"/>
  <pageMargins left="0.7" right="0.7" top="0.75" bottom="0.75"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
  <sheetViews>
    <sheetView workbookViewId="0"/>
  </sheetViews>
  <sheetFormatPr defaultColWidth="8.85546875" defaultRowHeight="12.75" x14ac:dyDescent="0.2"/>
  <sheetData/>
  <phoneticPr fontId="37" type="noConversion"/>
  <pageMargins left="0.7" right="0.7" top="0.75" bottom="0.75"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AC174"/>
  <sheetViews>
    <sheetView showGridLines="0" tabSelected="1" zoomScale="141" zoomScaleNormal="90" zoomScalePageLayoutView="90" workbookViewId="0">
      <pane xSplit="3" ySplit="5" topLeftCell="H6" activePane="bottomRight" state="frozen"/>
      <selection pane="topRight" activeCell="D1" sqref="D1"/>
      <selection pane="bottomLeft" activeCell="A6" sqref="A6"/>
      <selection pane="bottomRight" activeCell="R8" sqref="R8"/>
    </sheetView>
  </sheetViews>
  <sheetFormatPr defaultColWidth="9.140625" defaultRowHeight="13.5" x14ac:dyDescent="0.25"/>
  <cols>
    <col min="1" max="1" width="22.85546875" style="33" customWidth="1"/>
    <col min="2" max="2" width="11.140625" style="33" bestFit="1" customWidth="1"/>
    <col min="3" max="3" width="15" style="33" customWidth="1"/>
    <col min="4" max="6" width="7" style="33" customWidth="1"/>
    <col min="7" max="8" width="9.140625" style="33" customWidth="1"/>
    <col min="9" max="9" width="3.42578125" style="33" customWidth="1"/>
    <col min="10" max="10" width="7" style="33" customWidth="1"/>
    <col min="11" max="12" width="9.140625" style="35" customWidth="1"/>
    <col min="13" max="13" width="3" style="35" customWidth="1"/>
    <col min="14" max="15" width="9.42578125" style="35" customWidth="1"/>
    <col min="16" max="16" width="10" style="37" bestFit="1" customWidth="1"/>
    <col min="17" max="17" width="3.5703125" style="35" customWidth="1"/>
    <col min="18" max="18" width="11.85546875" style="35" customWidth="1"/>
    <col min="19" max="19" width="11.42578125" style="38" customWidth="1"/>
    <col min="20" max="20" width="2.42578125" style="349" customWidth="1"/>
    <col min="21" max="22" width="7.5703125" style="33" customWidth="1"/>
    <col min="23" max="23" width="10.42578125" style="33" customWidth="1"/>
    <col min="24" max="24" width="10.42578125" style="39" customWidth="1"/>
    <col min="25" max="25" width="10.42578125" style="33" customWidth="1"/>
    <col min="26" max="26" width="11.42578125" style="33" customWidth="1"/>
    <col min="27" max="27" width="12.42578125" style="33" customWidth="1"/>
    <col min="28" max="16384" width="9.140625" style="33"/>
  </cols>
  <sheetData>
    <row r="1" spans="1:29" ht="19.5" x14ac:dyDescent="0.35">
      <c r="A1" s="31"/>
      <c r="B1" s="82" t="s">
        <v>81</v>
      </c>
      <c r="C1" s="83">
        <v>1</v>
      </c>
      <c r="D1" s="83"/>
      <c r="E1" s="83" t="s">
        <v>82</v>
      </c>
      <c r="F1" s="84"/>
      <c r="G1" s="84"/>
      <c r="H1" s="83"/>
      <c r="I1" s="84"/>
      <c r="J1" s="84"/>
      <c r="K1" s="84"/>
      <c r="L1" s="84"/>
      <c r="M1" s="83"/>
      <c r="N1" s="84"/>
      <c r="O1" s="84"/>
      <c r="P1" s="85" t="s">
        <v>83</v>
      </c>
      <c r="Q1" s="347"/>
      <c r="R1" s="54"/>
      <c r="S1" s="590"/>
      <c r="T1" s="54"/>
      <c r="U1" s="40"/>
      <c r="V1" s="40"/>
      <c r="X1" s="33"/>
      <c r="Y1" s="40"/>
    </row>
    <row r="2" spans="1:29" ht="19.5" x14ac:dyDescent="0.35">
      <c r="A2" s="31"/>
      <c r="B2" s="86" t="s">
        <v>81</v>
      </c>
      <c r="C2" s="87">
        <v>2</v>
      </c>
      <c r="D2" s="87"/>
      <c r="E2" s="87"/>
      <c r="F2" s="87"/>
      <c r="G2" s="87"/>
      <c r="H2" s="87"/>
      <c r="I2" s="87"/>
      <c r="J2" s="87"/>
      <c r="K2" s="87"/>
      <c r="L2" s="87"/>
      <c r="M2" s="87"/>
      <c r="N2" s="87"/>
      <c r="O2" s="87"/>
      <c r="P2" s="85" t="s">
        <v>84</v>
      </c>
      <c r="Q2" s="347"/>
      <c r="R2" s="373" t="s">
        <v>192</v>
      </c>
      <c r="S2" s="591"/>
      <c r="T2" s="54"/>
      <c r="U2" s="40"/>
      <c r="V2" s="40"/>
      <c r="X2" s="41"/>
      <c r="Y2" s="40"/>
      <c r="Z2" s="41"/>
      <c r="AA2" s="41"/>
      <c r="AB2" s="41"/>
    </row>
    <row r="3" spans="1:29" x14ac:dyDescent="0.25">
      <c r="A3" s="79"/>
      <c r="B3" s="360"/>
      <c r="K3" s="33"/>
      <c r="L3" s="33"/>
      <c r="M3" s="33"/>
      <c r="N3" s="33"/>
      <c r="O3" s="44"/>
      <c r="P3" s="88" t="s">
        <v>85</v>
      </c>
      <c r="Q3" s="347"/>
      <c r="R3" s="373" t="s">
        <v>193</v>
      </c>
      <c r="S3" s="35"/>
      <c r="T3" s="54"/>
      <c r="W3" s="97" t="s">
        <v>120</v>
      </c>
      <c r="X3" s="374" t="s">
        <v>122</v>
      </c>
      <c r="Y3" s="98"/>
      <c r="Z3" s="98"/>
      <c r="AA3" s="98"/>
      <c r="AB3" s="98"/>
      <c r="AC3" s="34"/>
    </row>
    <row r="4" spans="1:29" x14ac:dyDescent="0.25">
      <c r="A4" s="79" t="s">
        <v>189</v>
      </c>
      <c r="B4" s="17"/>
      <c r="C4" s="81" t="s">
        <v>195</v>
      </c>
      <c r="K4" s="33"/>
      <c r="L4" s="33"/>
      <c r="M4" s="33"/>
      <c r="N4" s="631" t="s">
        <v>185</v>
      </c>
      <c r="O4" s="632"/>
      <c r="P4" s="89" t="s">
        <v>187</v>
      </c>
      <c r="Q4" s="347"/>
      <c r="R4" s="373" t="s">
        <v>194</v>
      </c>
      <c r="S4" s="35"/>
      <c r="T4" s="54"/>
      <c r="U4" s="93" t="s">
        <v>98</v>
      </c>
      <c r="V4" s="94"/>
      <c r="W4" s="99"/>
      <c r="X4" s="100" t="s">
        <v>121</v>
      </c>
      <c r="Y4" s="101" t="s">
        <v>123</v>
      </c>
      <c r="Z4" s="102"/>
      <c r="AA4" s="102"/>
      <c r="AB4" s="102"/>
      <c r="AC4" s="34"/>
    </row>
    <row r="5" spans="1:29" x14ac:dyDescent="0.25">
      <c r="A5" s="37"/>
      <c r="B5" s="37"/>
      <c r="C5" s="37"/>
      <c r="D5" s="90" t="s">
        <v>69</v>
      </c>
      <c r="E5" s="91" t="s">
        <v>70</v>
      </c>
      <c r="F5" s="91" t="s">
        <v>41</v>
      </c>
      <c r="G5" s="91" t="s">
        <v>94</v>
      </c>
      <c r="H5" s="92" t="s">
        <v>48</v>
      </c>
      <c r="I5" s="37"/>
      <c r="J5" s="90" t="s">
        <v>42</v>
      </c>
      <c r="K5" s="91" t="s">
        <v>94</v>
      </c>
      <c r="L5" s="92" t="s">
        <v>48</v>
      </c>
      <c r="M5" s="33"/>
      <c r="N5" s="90" t="s">
        <v>43</v>
      </c>
      <c r="O5" s="92" t="s">
        <v>48</v>
      </c>
      <c r="P5" s="89" t="s">
        <v>92</v>
      </c>
      <c r="Q5" s="62"/>
      <c r="R5" s="348" t="s">
        <v>190</v>
      </c>
      <c r="S5" s="375" t="s">
        <v>191</v>
      </c>
      <c r="U5" s="95" t="s">
        <v>49</v>
      </c>
      <c r="V5" s="96" t="s">
        <v>80</v>
      </c>
      <c r="W5" s="103" t="s">
        <v>97</v>
      </c>
      <c r="X5" s="104" t="s">
        <v>99</v>
      </c>
      <c r="Y5" s="68"/>
      <c r="Z5" s="37"/>
      <c r="AA5" s="37"/>
    </row>
    <row r="6" spans="1:29" x14ac:dyDescent="0.25">
      <c r="A6" s="620" t="s">
        <v>89</v>
      </c>
      <c r="B6" s="621"/>
      <c r="C6" s="124">
        <f>$A$1</f>
        <v>0</v>
      </c>
      <c r="D6" s="125">
        <f>Home!F32</f>
        <v>0</v>
      </c>
      <c r="E6" s="125">
        <f>Away!F32</f>
        <v>0</v>
      </c>
      <c r="F6" s="125">
        <f>SUM(D6:E6)/2</f>
        <v>0</v>
      </c>
      <c r="G6" s="119" t="e">
        <f>F6/B$8</f>
        <v>#DIV/0!</v>
      </c>
      <c r="H6" s="114" t="e">
        <f>IF(G6=0,"n/a",1/G6)</f>
        <v>#DIV/0!</v>
      </c>
      <c r="I6" s="343"/>
      <c r="J6" s="118">
        <f>h2h!AH5</f>
        <v>0</v>
      </c>
      <c r="K6" s="119" t="e">
        <f>J6/SUM(J$6:J$8)</f>
        <v>#DIV/0!</v>
      </c>
      <c r="L6" s="114" t="e">
        <f>IF(K6=0,"n/a",1/K6)</f>
        <v>#DIV/0!</v>
      </c>
      <c r="M6" s="344"/>
      <c r="N6" s="113" t="e">
        <f>(G6+K6)/2</f>
        <v>#DIV/0!</v>
      </c>
      <c r="O6" s="114" t="e">
        <f>1/N6</f>
        <v>#DIV/0!</v>
      </c>
      <c r="P6" s="29"/>
      <c r="Q6" s="367" t="e">
        <f>IF(AND(P6&gt;O6,N6&gt;0.7,(K6*1.2)&gt;G6),"B",IF(AND(P6&gt;0,N6&lt;0.25,P6&lt;O6,(G6*1.2)&gt;=K6),"L",""))</f>
        <v>#DIV/0!</v>
      </c>
      <c r="R6" s="370"/>
      <c r="S6" s="592" t="str">
        <f>IF(R6="",IF(PRODUCT(P6:P8)=0,"",IF(AND(MAX(P$6:P$8)=P6,P6&gt;O6,D6&gt;=E6),"Back",IF(AND(MIN(P$6:P$8)=P6,P6&lt;O6,D6&lt;=E6,K6&lt;=G6),"Lay",""))),R6)</f>
        <v/>
      </c>
      <c r="T6" s="287"/>
      <c r="U6" s="352" t="str">
        <f>IF(S6="","",IF(S6="Back",1/P6,IF(S6="Lay",1-1/P6,"")))</f>
        <v/>
      </c>
      <c r="V6" s="106" t="str">
        <f>IF(U6="","",IF(S6="Back",N6,1-N6))</f>
        <v/>
      </c>
      <c r="W6" s="107" t="str">
        <f>IF(P6="","",(P6-1)/(O6-1)-1)</f>
        <v/>
      </c>
      <c r="X6" s="108" t="str">
        <f>IF(S6="-","",IF(S6="","",IF(S6="Back",V6/U6-1,(1-U6)/(1-V6)-1)))</f>
        <v/>
      </c>
      <c r="Y6" s="43"/>
      <c r="Z6" s="43"/>
      <c r="AA6" s="43"/>
    </row>
    <row r="7" spans="1:29" x14ac:dyDescent="0.25">
      <c r="A7" s="622"/>
      <c r="B7" s="623"/>
      <c r="C7" s="129">
        <f>$A$2</f>
        <v>0</v>
      </c>
      <c r="D7" s="131">
        <f>Home!F34</f>
        <v>0</v>
      </c>
      <c r="E7" s="131">
        <f>Away!F34</f>
        <v>0</v>
      </c>
      <c r="F7" s="131">
        <f>SUM(D7:E7)/2</f>
        <v>0</v>
      </c>
      <c r="G7" s="132" t="e">
        <f>F7/B$8</f>
        <v>#DIV/0!</v>
      </c>
      <c r="H7" s="133" t="e">
        <f>IF(G7=0,"n/a",1/G7)</f>
        <v>#DIV/0!</v>
      </c>
      <c r="I7" s="343"/>
      <c r="J7" s="130">
        <f>h2h!AH7</f>
        <v>0</v>
      </c>
      <c r="K7" s="132" t="e">
        <f>J7/SUM(J$6:J$8)</f>
        <v>#DIV/0!</v>
      </c>
      <c r="L7" s="133" t="e">
        <f>IF(K7=0,"n/a",1/K7)</f>
        <v>#DIV/0!</v>
      </c>
      <c r="M7" s="344"/>
      <c r="N7" s="135" t="e">
        <f>(G7+K7)/2</f>
        <v>#DIV/0!</v>
      </c>
      <c r="O7" s="133" t="e">
        <f>1/N7</f>
        <v>#DIV/0!</v>
      </c>
      <c r="P7" s="30"/>
      <c r="Q7" s="369" t="e">
        <f>IF(AND(P7&gt;O7,N7&gt;0.7,(K7*1.2)&gt;G7),"B",IF(AND(P7&gt;0,N7&lt;0.25,P7&lt;O7,(G7*1.2)&gt;=K7),"L",""))</f>
        <v>#DIV/0!</v>
      </c>
      <c r="R7" s="30"/>
      <c r="S7" s="593" t="str">
        <f>IF(R7="",IF(PRODUCT(P6:P8)=0,"",IF(AND(MAX(P$6:P$8)=P7,P7&gt;O7,D7&gt;=E7),"Back",IF(AND(MIN(P$6:P$8)=P7,P7&lt;O7,D7&lt;=E7,K7&lt;=G7),"Lay",""))),R7)</f>
        <v/>
      </c>
      <c r="T7" s="287"/>
      <c r="U7" s="353" t="str">
        <f>IF(S7="","",IF(S7="Back",1/P7,IF(S7="Lay",1-1/P7,"")))</f>
        <v/>
      </c>
      <c r="V7" s="136" t="str">
        <f>IF(U7="","",IF(S7="Back",N7,1-N7))</f>
        <v/>
      </c>
      <c r="W7" s="137" t="str">
        <f>IF(P7="","",(P7-1)/(O7-1)-1)</f>
        <v/>
      </c>
      <c r="X7" s="138" t="str">
        <f>IF(S7="-","",IF(S7="","",IF(S7="Back",V7/U7-1,(1-U7)/(1-V7)-1)))</f>
        <v/>
      </c>
      <c r="Y7" s="43"/>
      <c r="Z7" s="43"/>
      <c r="AA7" s="43"/>
    </row>
    <row r="8" spans="1:29" x14ac:dyDescent="0.25">
      <c r="A8" s="43"/>
      <c r="B8" s="345">
        <f>SUM(D6:E8)/2</f>
        <v>0</v>
      </c>
      <c r="C8" s="126" t="s">
        <v>93</v>
      </c>
      <c r="D8" s="127">
        <f>Home!F33</f>
        <v>0</v>
      </c>
      <c r="E8" s="127">
        <f>Away!F33</f>
        <v>0</v>
      </c>
      <c r="F8" s="127">
        <f>SUM(D8:E8)/2</f>
        <v>0</v>
      </c>
      <c r="G8" s="121" t="e">
        <f>F8/B$8</f>
        <v>#DIV/0!</v>
      </c>
      <c r="H8" s="116" t="e">
        <f>IF(G8=0,"n/a",1/G8)</f>
        <v>#DIV/0!</v>
      </c>
      <c r="I8" s="343"/>
      <c r="J8" s="120">
        <f>h2h!AH6</f>
        <v>0</v>
      </c>
      <c r="K8" s="121" t="e">
        <f>J8/SUM(J$6:J$8)</f>
        <v>#DIV/0!</v>
      </c>
      <c r="L8" s="116" t="e">
        <f>IF(K8=0,"n/a",1/K8)</f>
        <v>#DIV/0!</v>
      </c>
      <c r="M8" s="344"/>
      <c r="N8" s="115" t="e">
        <f>(G8+K8)/2</f>
        <v>#DIV/0!</v>
      </c>
      <c r="O8" s="116" t="e">
        <f>1/N8</f>
        <v>#DIV/0!</v>
      </c>
      <c r="P8" s="32"/>
      <c r="Q8" s="368" t="e">
        <f>IF(AND(P8&gt;O8,N8&gt;0.7,(K8*1.2)&gt;G8),"B",IF(AND(P8&gt;0,N8&lt;0.25,P8&lt;O8,(G8*1.2)&gt;=K8),"L",""))</f>
        <v>#DIV/0!</v>
      </c>
      <c r="R8" s="371"/>
      <c r="S8" s="594" t="str">
        <f>IF(R8="",IF(PRODUCT(P6:P8)=0,"",IF(AND(MAX(P$6:P$8)=P8,P8&gt;O8,D8&gt;=E8),"Back",IF(AND(MIN(P$6:P$8)=P8,P8&lt;O8,D8&lt;=E8,K8&lt;=G8),"Lay",""))),R8)</f>
        <v/>
      </c>
      <c r="T8" s="287"/>
      <c r="U8" s="354" t="str">
        <f>IF(S8="","",IF(S8="Back",1/P8,IF(S8="Lay",1-1/P8,"")))</f>
        <v/>
      </c>
      <c r="V8" s="110" t="str">
        <f>IF(U8="","",IF(S8="Back",N8,1-N8))</f>
        <v/>
      </c>
      <c r="W8" s="111" t="str">
        <f>IF(P8="","",(P8-1)/(O8-1)-1)</f>
        <v/>
      </c>
      <c r="X8" s="112" t="str">
        <f>IF(S8="-","",IF(S8="","",IF(S8="Back",V8/U8-1,(1-U8)/(1-V8)-1)))</f>
        <v/>
      </c>
      <c r="Y8" s="43"/>
      <c r="Z8" s="43"/>
      <c r="AA8" s="43"/>
    </row>
    <row r="9" spans="1:29" ht="13.5" customHeight="1" x14ac:dyDescent="0.25">
      <c r="A9" s="43"/>
      <c r="B9" s="46"/>
      <c r="C9" s="48"/>
      <c r="D9" s="122">
        <f>SUM(D6:D8)</f>
        <v>0</v>
      </c>
      <c r="E9" s="128">
        <f>SUM(E6:E8)</f>
        <v>0</v>
      </c>
      <c r="F9" s="128">
        <f>SUM(F6:F8)</f>
        <v>0</v>
      </c>
      <c r="G9" s="123" t="e">
        <f>SUM(G6:G8)</f>
        <v>#DIV/0!</v>
      </c>
      <c r="H9" s="43"/>
      <c r="I9" s="45"/>
      <c r="J9" s="122">
        <f>SUM(J6:J8)</f>
        <v>0</v>
      </c>
      <c r="K9" s="123" t="e">
        <f>SUM(K6:K8)</f>
        <v>#DIV/0!</v>
      </c>
      <c r="L9" s="43"/>
      <c r="M9" s="33"/>
      <c r="N9" s="117" t="e">
        <f>SUM(N6:N8)</f>
        <v>#DIV/0!</v>
      </c>
      <c r="O9" s="43"/>
      <c r="P9" s="48"/>
      <c r="Q9" s="78"/>
      <c r="R9" s="464"/>
      <c r="S9" s="48"/>
      <c r="T9" s="287"/>
      <c r="U9" s="63"/>
      <c r="V9" s="63"/>
      <c r="W9" s="64"/>
      <c r="X9" s="65"/>
      <c r="Y9" s="43"/>
      <c r="Z9" s="43"/>
      <c r="AA9" s="66"/>
    </row>
    <row r="10" spans="1:29" x14ac:dyDescent="0.25">
      <c r="A10" s="45"/>
      <c r="B10" s="47"/>
      <c r="C10" s="48"/>
      <c r="D10" s="45"/>
      <c r="E10" s="45"/>
      <c r="F10" s="45"/>
      <c r="G10" s="49"/>
      <c r="H10" s="43"/>
      <c r="I10" s="80"/>
      <c r="J10" s="45"/>
      <c r="K10" s="45"/>
      <c r="L10" s="43"/>
      <c r="M10" s="33"/>
      <c r="N10" s="49"/>
      <c r="O10" s="43"/>
      <c r="P10" s="48"/>
      <c r="Q10" s="37"/>
      <c r="R10" s="48"/>
      <c r="S10" s="48"/>
      <c r="T10" s="287"/>
      <c r="U10" s="63"/>
      <c r="V10" s="63"/>
      <c r="W10" s="64"/>
      <c r="X10" s="65"/>
      <c r="Y10" s="45"/>
      <c r="Z10" s="45"/>
      <c r="AA10" s="67"/>
    </row>
    <row r="11" spans="1:29" x14ac:dyDescent="0.25">
      <c r="A11" s="614" t="s">
        <v>60</v>
      </c>
      <c r="B11" s="615"/>
      <c r="C11" s="124">
        <f>$A$1</f>
        <v>0</v>
      </c>
      <c r="D11" s="125">
        <f>D6</f>
        <v>0</v>
      </c>
      <c r="E11" s="125">
        <f>E6</f>
        <v>0</v>
      </c>
      <c r="F11" s="125">
        <f>SUM(D11:E11)/2</f>
        <v>0</v>
      </c>
      <c r="G11" s="119" t="e">
        <f>F11/SUM(F$11:F$12)</f>
        <v>#DIV/0!</v>
      </c>
      <c r="H11" s="114" t="e">
        <f>IF(G11=0,"n/a",1/G11)</f>
        <v>#DIV/0!</v>
      </c>
      <c r="I11" s="80"/>
      <c r="J11" s="118">
        <f>J6</f>
        <v>0</v>
      </c>
      <c r="K11" s="119" t="e">
        <f>J11/SUM(J$11:J$12)</f>
        <v>#DIV/0!</v>
      </c>
      <c r="L11" s="114" t="e">
        <f>IF(K11=0,"n/a",1/K11)</f>
        <v>#DIV/0!</v>
      </c>
      <c r="M11" s="33"/>
      <c r="N11" s="113" t="e">
        <f>(G11+K11)/2</f>
        <v>#DIV/0!</v>
      </c>
      <c r="O11" s="114" t="e">
        <f>1/N11</f>
        <v>#DIV/0!</v>
      </c>
      <c r="P11" s="29"/>
      <c r="Q11" s="367" t="e">
        <f>IF(AND(P11&gt;O11,N11&gt;0.7,(K11*1.2)&gt;G11),"B",IF(AND(P11&gt;0,N11&lt;0.25,P11&lt;O11,(G11*1.2)&gt;=K11),"L",""))</f>
        <v>#DIV/0!</v>
      </c>
      <c r="R11" s="370"/>
      <c r="S11" s="592" t="str">
        <f>IF(R11="",IF(PRODUCT(P11:P12)=0,"",IF(AND(MAX(P11:P12)=P11,P11&gt;O11,D11&gt;=E11),"Back",IF(AND(MIN(P11:P12)=P11,P11&lt;O11,D11&lt;=E11,K11&lt;G11),"Lay",""))),R11)</f>
        <v/>
      </c>
      <c r="T11" s="287"/>
      <c r="U11" s="352" t="str">
        <f>IF(S11="","",IF(S11="Back",1/P11,IF(S11="Lay",1-1/P11,"")))</f>
        <v/>
      </c>
      <c r="V11" s="106" t="str">
        <f>IF(U11="","",IF(S11="Back",N11,1-N11))</f>
        <v/>
      </c>
      <c r="W11" s="107" t="str">
        <f>IF(P11="","",(P11-1)/(O11-1)-1)</f>
        <v/>
      </c>
      <c r="X11" s="108" t="str">
        <f>IF(S11="-","",IF(S11="","",IF(S11="Back",V11/U11-1,(1-U11)/(1-V11)-1)))</f>
        <v/>
      </c>
      <c r="Y11" s="45"/>
      <c r="Z11" s="45"/>
      <c r="AA11" s="67"/>
    </row>
    <row r="12" spans="1:29" x14ac:dyDescent="0.25">
      <c r="A12" s="618"/>
      <c r="B12" s="619"/>
      <c r="C12" s="126">
        <f>$A$2</f>
        <v>0</v>
      </c>
      <c r="D12" s="127">
        <f>D7</f>
        <v>0</v>
      </c>
      <c r="E12" s="127">
        <f>E7</f>
        <v>0</v>
      </c>
      <c r="F12" s="127">
        <f>SUM(D12:E12)/2</f>
        <v>0</v>
      </c>
      <c r="G12" s="121" t="e">
        <f>F12/SUM(F$11:F$12)</f>
        <v>#DIV/0!</v>
      </c>
      <c r="H12" s="116" t="e">
        <f>IF(G12=0,"n/a",1/G12)</f>
        <v>#DIV/0!</v>
      </c>
      <c r="I12" s="45"/>
      <c r="J12" s="120">
        <f>J7</f>
        <v>0</v>
      </c>
      <c r="K12" s="121" t="e">
        <f>J12/SUM(J$11:J$12)</f>
        <v>#DIV/0!</v>
      </c>
      <c r="L12" s="116" t="e">
        <f>IF(K12=0,"n/a",1/K12)</f>
        <v>#DIV/0!</v>
      </c>
      <c r="M12" s="33"/>
      <c r="N12" s="115" t="e">
        <f>(G12+K12)/2</f>
        <v>#DIV/0!</v>
      </c>
      <c r="O12" s="116" t="e">
        <f>1/N12</f>
        <v>#DIV/0!</v>
      </c>
      <c r="P12" s="32"/>
      <c r="Q12" s="368" t="e">
        <f>IF(AND(P12&gt;O12,N12&gt;0.7,(K12*1.2)&gt;G12),"B",IF(AND(P12&gt;0,N12&lt;0.25,P12&lt;O12,(G12*1.2)&gt;=K12),"L",""))</f>
        <v>#DIV/0!</v>
      </c>
      <c r="R12" s="371"/>
      <c r="S12" s="594" t="str">
        <f>IF(R12="",IF(PRODUCT(P11:P12)=0,"",IF(AND(MAX(P11:P12)=P12,P12&gt;O12,D12&gt;=E12),"Back",IF(AND(MIN(P11:P12)=P12,P12&lt;O12,D12&lt;=E12,K12&lt;G12),"Lay",""))),R12)</f>
        <v/>
      </c>
      <c r="T12" s="287"/>
      <c r="U12" s="354" t="str">
        <f>IF(S12="","",IF(S12="Back",1/P12,IF(S12="Lay",1-1/P12,"")))</f>
        <v/>
      </c>
      <c r="V12" s="110" t="str">
        <f>IF(U12="","",IF(S12="Back",N12,1-N12))</f>
        <v/>
      </c>
      <c r="W12" s="111" t="str">
        <f>IF(P12="","",(P12-1)/(O12-1)-1)</f>
        <v/>
      </c>
      <c r="X12" s="112" t="str">
        <f>IF(S12="-","",IF(S12="","",IF(S12="Back",V12/U12-1,(1-U12)/(1-V12)-1)))</f>
        <v/>
      </c>
      <c r="Y12" s="45"/>
      <c r="Z12" s="45"/>
      <c r="AA12" s="67"/>
    </row>
    <row r="13" spans="1:29" ht="13.5" customHeight="1" x14ac:dyDescent="0.25">
      <c r="A13" s="45"/>
      <c r="B13" s="47"/>
      <c r="C13" s="48"/>
      <c r="D13" s="122">
        <f>SUM(D11:D12)</f>
        <v>0</v>
      </c>
      <c r="E13" s="128">
        <f>SUM(E11:E12)</f>
        <v>0</v>
      </c>
      <c r="F13" s="128">
        <f>SUM(F11:F12)</f>
        <v>0</v>
      </c>
      <c r="G13" s="123" t="e">
        <f>SUM(G10:G12)</f>
        <v>#DIV/0!</v>
      </c>
      <c r="H13" s="43"/>
      <c r="I13" s="45"/>
      <c r="J13" s="122">
        <f>SUM(J11:J12)</f>
        <v>0</v>
      </c>
      <c r="K13" s="123" t="e">
        <f>SUM(K10:K12)</f>
        <v>#DIV/0!</v>
      </c>
      <c r="L13" s="43"/>
      <c r="M13" s="33"/>
      <c r="N13" s="117" t="e">
        <f>SUM(N10:N12)</f>
        <v>#DIV/0!</v>
      </c>
      <c r="O13" s="43"/>
      <c r="P13" s="48"/>
      <c r="Q13" s="37"/>
      <c r="R13" s="48"/>
      <c r="S13" s="48"/>
      <c r="T13" s="287"/>
      <c r="U13" s="63"/>
      <c r="V13" s="63"/>
      <c r="W13" s="64"/>
      <c r="X13" s="65"/>
      <c r="Y13" s="45"/>
      <c r="Z13" s="45"/>
      <c r="AA13" s="67"/>
    </row>
    <row r="14" spans="1:29" x14ac:dyDescent="0.25">
      <c r="A14" s="45"/>
      <c r="B14" s="45"/>
      <c r="C14" s="45"/>
      <c r="D14" s="45"/>
      <c r="E14" s="45"/>
      <c r="F14" s="45"/>
      <c r="G14" s="49"/>
      <c r="H14" s="43"/>
      <c r="I14" s="45"/>
      <c r="J14" s="45"/>
      <c r="K14" s="45"/>
      <c r="L14" s="43"/>
      <c r="M14" s="33"/>
      <c r="N14" s="49"/>
      <c r="O14" s="43"/>
      <c r="P14" s="48"/>
      <c r="Q14" s="37"/>
      <c r="R14" s="48"/>
      <c r="S14" s="48"/>
      <c r="T14" s="287"/>
      <c r="U14" s="63"/>
      <c r="V14" s="63"/>
      <c r="W14" s="63"/>
      <c r="X14" s="65"/>
      <c r="Y14" s="45"/>
      <c r="Z14" s="45"/>
      <c r="AA14" s="45"/>
    </row>
    <row r="15" spans="1:29" x14ac:dyDescent="0.25">
      <c r="A15" s="620" t="s">
        <v>90</v>
      </c>
      <c r="B15" s="621"/>
      <c r="C15" s="124">
        <f>$A$1</f>
        <v>0</v>
      </c>
      <c r="D15" s="118">
        <f>Home!F37</f>
        <v>0</v>
      </c>
      <c r="E15" s="125">
        <f>Away!F37</f>
        <v>0</v>
      </c>
      <c r="F15" s="125">
        <f>SUM(D15:E15)/2</f>
        <v>0</v>
      </c>
      <c r="G15" s="119" t="e">
        <f>F15/B$8</f>
        <v>#DIV/0!</v>
      </c>
      <c r="H15" s="114" t="e">
        <f>IF(G15=0,"n/a",1/G15)</f>
        <v>#DIV/0!</v>
      </c>
      <c r="I15" s="45"/>
      <c r="J15" s="118">
        <f>h2h!AH10</f>
        <v>0</v>
      </c>
      <c r="K15" s="119" t="e">
        <f>J15/SUM(J$15:J$17)</f>
        <v>#DIV/0!</v>
      </c>
      <c r="L15" s="114" t="e">
        <f>IF(K15=0,"n/a",1/K15)</f>
        <v>#DIV/0!</v>
      </c>
      <c r="M15" s="33"/>
      <c r="N15" s="113" t="e">
        <f>(G15+K15)/2</f>
        <v>#DIV/0!</v>
      </c>
      <c r="O15" s="114" t="e">
        <f>1/N15</f>
        <v>#DIV/0!</v>
      </c>
      <c r="P15" s="29"/>
      <c r="Q15" s="367" t="e">
        <f>IF(AND(P15&gt;O15,N15&gt;0.7,(K15*1.2)&gt;G15),"B",IF(AND(P15&gt;0,N15&lt;0.25,P15&lt;O15,(G15*1.2)&gt;=K15),"L",""))</f>
        <v>#DIV/0!</v>
      </c>
      <c r="R15" s="370"/>
      <c r="S15" s="592" t="str">
        <f>IF(R15="",IF(PRODUCT(P15:P17)=0,"",IF(AND(MAX(P15:P17)=P15,P15&gt;O15,D15&gt;=E15),"Back",IF(AND(MIN(P15:P17)=P15,P15&lt;O15,D15&lt;=E15,K15&lt;G15),"Lay",""))),R15)</f>
        <v/>
      </c>
      <c r="T15" s="287"/>
      <c r="U15" s="352" t="str">
        <f>IF(S15="","",IF(S15="Back",1/P15,IF(S15="Lay",1-1/P15,"")))</f>
        <v/>
      </c>
      <c r="V15" s="106" t="str">
        <f>IF(U15="","",IF(S15="Back",N15,1-N15))</f>
        <v/>
      </c>
      <c r="W15" s="107" t="str">
        <f>IF(P15="","",(P15-1)/(O15-1)-1)</f>
        <v/>
      </c>
      <c r="X15" s="108" t="str">
        <f>IF(S15="-","",IF(S15="","",IF(S15="Back",V15/U15-1,(1-U15)/(1-V15)-1)))</f>
        <v/>
      </c>
      <c r="Y15" s="45"/>
      <c r="Z15" s="45"/>
      <c r="AA15" s="45"/>
    </row>
    <row r="16" spans="1:29" x14ac:dyDescent="0.25">
      <c r="A16" s="622"/>
      <c r="B16" s="623"/>
      <c r="C16" s="129">
        <f>$A$2</f>
        <v>0</v>
      </c>
      <c r="D16" s="130">
        <f>Home!F39</f>
        <v>0</v>
      </c>
      <c r="E16" s="131">
        <f>Away!F39</f>
        <v>0</v>
      </c>
      <c r="F16" s="131">
        <f>SUM(D16:E16)/2</f>
        <v>0</v>
      </c>
      <c r="G16" s="132" t="e">
        <f>F16/B$8</f>
        <v>#DIV/0!</v>
      </c>
      <c r="H16" s="133" t="e">
        <f>IF(G16=0,"n/a",1/G16)</f>
        <v>#DIV/0!</v>
      </c>
      <c r="I16" s="45"/>
      <c r="J16" s="130">
        <f>h2h!AH12</f>
        <v>0</v>
      </c>
      <c r="K16" s="132" t="e">
        <f>J16/SUM(J$15:J$17)</f>
        <v>#DIV/0!</v>
      </c>
      <c r="L16" s="133" t="e">
        <f>IF(K16=0,"n/a",1/K16)</f>
        <v>#DIV/0!</v>
      </c>
      <c r="M16" s="33"/>
      <c r="N16" s="135" t="e">
        <f>(G16+K16)/2</f>
        <v>#DIV/0!</v>
      </c>
      <c r="O16" s="133" t="e">
        <f>1/N16</f>
        <v>#DIV/0!</v>
      </c>
      <c r="P16" s="30"/>
      <c r="Q16" s="369" t="e">
        <f>IF(AND(P16&gt;O16,N16&gt;0.7,(K16*1.2)&gt;G16),"B",IF(AND(P16&gt;0,N16&lt;0.25,P16&lt;O16,(G16*1.2)&gt;=K16),"L",""))</f>
        <v>#DIV/0!</v>
      </c>
      <c r="R16" s="30"/>
      <c r="S16" s="593" t="str">
        <f>IF(R16="",IF(PRODUCT(P15:P17)=0,"",IF(AND(MAX(P15:P17)=P16,P16&gt;O16,D16&gt;=E16),"Back",IF(AND(MIN(P15:P17)=P16,P16&lt;O16,D16&lt;=E16,K16&lt;G16),"Lay",""))),R16)</f>
        <v/>
      </c>
      <c r="T16" s="287"/>
      <c r="U16" s="353" t="str">
        <f>IF(S16="","",IF(S16="Back",1/P16,IF(S16="Lay",1-1/P16,"")))</f>
        <v/>
      </c>
      <c r="V16" s="136" t="str">
        <f>IF(U16="","",IF(S16="Back",N16,1-N16))</f>
        <v/>
      </c>
      <c r="W16" s="137" t="str">
        <f>IF(P16="","",(P16-1)/(O16-1)-1)</f>
        <v/>
      </c>
      <c r="X16" s="138" t="str">
        <f>IF(S16="-","",IF(S16="","",IF(S16="Back",V16/U16-1,(1-U16)/(1-V16)-1)))</f>
        <v/>
      </c>
      <c r="Y16" s="45"/>
      <c r="Z16" s="45"/>
      <c r="AA16" s="45"/>
    </row>
    <row r="17" spans="1:28" x14ac:dyDescent="0.25">
      <c r="A17" s="45"/>
      <c r="B17" s="134">
        <f>SUM(D15:E17)/2</f>
        <v>0</v>
      </c>
      <c r="C17" s="126" t="s">
        <v>93</v>
      </c>
      <c r="D17" s="120">
        <f>Home!F38</f>
        <v>0</v>
      </c>
      <c r="E17" s="127">
        <f>Away!F38</f>
        <v>0</v>
      </c>
      <c r="F17" s="127">
        <f>SUM(D17:E17)/2</f>
        <v>0</v>
      </c>
      <c r="G17" s="121" t="e">
        <f>F17/B$8</f>
        <v>#DIV/0!</v>
      </c>
      <c r="H17" s="116" t="e">
        <f>IF(G17=0,"n/a",1/G17)</f>
        <v>#DIV/0!</v>
      </c>
      <c r="I17" s="45"/>
      <c r="J17" s="120">
        <f>h2h!AH11</f>
        <v>0</v>
      </c>
      <c r="K17" s="121" t="e">
        <f>J17/SUM(J$15:J$17)</f>
        <v>#DIV/0!</v>
      </c>
      <c r="L17" s="116" t="e">
        <f>IF(K17=0,"n/a",1/K17)</f>
        <v>#DIV/0!</v>
      </c>
      <c r="M17" s="33"/>
      <c r="N17" s="115" t="e">
        <f>(G17+K17)/2</f>
        <v>#DIV/0!</v>
      </c>
      <c r="O17" s="116" t="e">
        <f>1/N17</f>
        <v>#DIV/0!</v>
      </c>
      <c r="P17" s="32"/>
      <c r="Q17" s="368" t="e">
        <f>IF(AND(P17&gt;O17,N17&gt;0.7,(K17*1.2)&gt;G17),"B",IF(AND(P17&gt;0,N17&lt;0.25,P17&lt;O17,(G17*1.2)&gt;=K17),"L",""))</f>
        <v>#DIV/0!</v>
      </c>
      <c r="R17" s="371"/>
      <c r="S17" s="594" t="str">
        <f>IF(R17="",IF(PRODUCT(P15:P17)=0,"",IF(AND(MAX(P15:P17)=P17,P17&gt;O17,D17&gt;=E17),"Back",IF(AND(MIN(P15:P17)=P17,P17&lt;O17,D17&lt;=E17,K17&lt;G17),"Lay",""))),R17)</f>
        <v/>
      </c>
      <c r="T17" s="287"/>
      <c r="U17" s="354" t="str">
        <f>IF(S17="","",IF(S17="Back",1/P17,IF(S17="Lay",1-1/P17,"")))</f>
        <v/>
      </c>
      <c r="V17" s="110" t="str">
        <f>IF(U17="","",IF(S17="Back",N17,1-N17))</f>
        <v/>
      </c>
      <c r="W17" s="111" t="str">
        <f>IF(P17="","",(P17-1)/(O17-1)-1)</f>
        <v/>
      </c>
      <c r="X17" s="112" t="str">
        <f>IF(S17="-","",IF(S17="","",IF(S17="Back",V17/U17-1,(1-U17)/(1-V17)-1)))</f>
        <v/>
      </c>
      <c r="Y17" s="43"/>
      <c r="Z17" s="70"/>
      <c r="AA17" s="43"/>
    </row>
    <row r="18" spans="1:28" x14ac:dyDescent="0.25">
      <c r="A18" s="45"/>
      <c r="B18" s="45"/>
      <c r="C18" s="45"/>
      <c r="D18" s="122">
        <f>SUM(D15:D17)</f>
        <v>0</v>
      </c>
      <c r="E18" s="128">
        <f>SUM(E15:E17)</f>
        <v>0</v>
      </c>
      <c r="F18" s="128">
        <f>SUM(F15:F17)</f>
        <v>0</v>
      </c>
      <c r="G18" s="123" t="e">
        <f>SUM(G15:G17)</f>
        <v>#DIV/0!</v>
      </c>
      <c r="H18" s="346"/>
      <c r="I18" s="45"/>
      <c r="J18" s="122">
        <f>SUM(J15:J17)</f>
        <v>0</v>
      </c>
      <c r="K18" s="123" t="e">
        <f>SUM(K15:K17)</f>
        <v>#DIV/0!</v>
      </c>
      <c r="L18" s="43"/>
      <c r="M18" s="33"/>
      <c r="N18" s="117" t="e">
        <f>SUM(N15:N17)</f>
        <v>#DIV/0!</v>
      </c>
      <c r="O18" s="45"/>
      <c r="P18" s="48"/>
      <c r="Q18" s="37"/>
      <c r="R18" s="48"/>
      <c r="S18" s="48"/>
      <c r="T18" s="287"/>
      <c r="U18" s="63"/>
      <c r="V18" s="63"/>
      <c r="W18" s="64"/>
      <c r="X18" s="65"/>
      <c r="Y18" s="69"/>
      <c r="Z18" s="148" t="s">
        <v>96</v>
      </c>
      <c r="AA18" s="71"/>
    </row>
    <row r="19" spans="1:28" x14ac:dyDescent="0.25">
      <c r="C19" s="50"/>
      <c r="D19" s="37"/>
      <c r="E19" s="37"/>
      <c r="F19" s="37"/>
      <c r="G19" s="45"/>
      <c r="H19" s="45"/>
      <c r="I19" s="45"/>
      <c r="J19" s="37"/>
      <c r="K19" s="45"/>
      <c r="L19" s="45"/>
      <c r="M19" s="33"/>
      <c r="N19" s="45"/>
      <c r="O19" s="45"/>
      <c r="P19" s="48"/>
      <c r="Q19" s="37"/>
      <c r="R19" s="48"/>
      <c r="S19" s="48"/>
      <c r="T19" s="287"/>
      <c r="U19" s="63"/>
      <c r="V19" s="63"/>
      <c r="W19" s="64"/>
      <c r="X19" s="65"/>
      <c r="Y19" s="150" t="s">
        <v>80</v>
      </c>
      <c r="Z19" s="149" t="s">
        <v>49</v>
      </c>
      <c r="AA19" s="149" t="s">
        <v>97</v>
      </c>
      <c r="AB19" s="34"/>
    </row>
    <row r="20" spans="1:28" x14ac:dyDescent="0.25">
      <c r="A20" s="620" t="s">
        <v>86</v>
      </c>
      <c r="B20" s="621"/>
      <c r="C20" s="124">
        <f>$A$1</f>
        <v>0</v>
      </c>
      <c r="D20" s="118">
        <f>Home!F42</f>
        <v>0</v>
      </c>
      <c r="E20" s="125">
        <f>Away!F42</f>
        <v>0</v>
      </c>
      <c r="F20" s="125">
        <f t="shared" ref="F20:F25" si="0">(D20+E20)/2</f>
        <v>0</v>
      </c>
      <c r="G20" s="119" t="e">
        <f t="shared" ref="G20:G25" si="1">F20/B$8</f>
        <v>#DIV/0!</v>
      </c>
      <c r="H20" s="114" t="e">
        <f t="shared" ref="H20:H25" si="2">IF(G20=0,"n/a",1/G20)</f>
        <v>#DIV/0!</v>
      </c>
      <c r="I20" s="43"/>
      <c r="J20" s="118">
        <f>h2h!AH15</f>
        <v>0</v>
      </c>
      <c r="K20" s="119" t="e">
        <f t="shared" ref="K20:K25" si="3">J20/SUM(J$6:J$8)</f>
        <v>#DIV/0!</v>
      </c>
      <c r="L20" s="114" t="e">
        <f t="shared" ref="L20:L25" si="4">IF(K20=0,"n/a",1/K20)</f>
        <v>#DIV/0!</v>
      </c>
      <c r="M20" s="33"/>
      <c r="N20" s="113" t="e">
        <f t="shared" ref="N20:N25" si="5">(G20+K20)/2</f>
        <v>#DIV/0!</v>
      </c>
      <c r="O20" s="114" t="e">
        <f t="shared" ref="O20:O25" si="6">IF(N20=0,100,1/N20)</f>
        <v>#DIV/0!</v>
      </c>
      <c r="P20" s="29"/>
      <c r="Q20" s="369" t="e">
        <f t="shared" ref="Q20:Q25" si="7">IF(AND(P20&gt;O20,N20&gt;0.7,(K20*1.2)&gt;G20),"B",IF(AND(P20&gt;0,N20&lt;0.25,P20&lt;O20,(G20*1.2)&gt;=K20),"L",""))</f>
        <v>#DIV/0!</v>
      </c>
      <c r="R20" s="370"/>
      <c r="S20" s="592" t="str">
        <f>IF(R20="",IF(PRODUCT(P20:P21)=0,"",IF(AND(MIN(P20:P21)=P20,P20&lt;O20,D20&lt;=E20,P20&lt;H20,P20&lt;L20),"Lay","")),R20)</f>
        <v/>
      </c>
      <c r="T20" s="287"/>
      <c r="U20" s="352" t="str">
        <f t="shared" ref="U20:U25" si="8">IF(S20="","",IF(S20="Back",1/P20,IF(S20="Lay",1-1/P20,"")))</f>
        <v/>
      </c>
      <c r="V20" s="106" t="str">
        <f t="shared" ref="V20:V25" si="9">IF(U20="","",IF(S20="Back",N20,1-N20))</f>
        <v/>
      </c>
      <c r="W20" s="107" t="str">
        <f t="shared" ref="W20:W25" si="10">IF(P20="","",(P20-1)/(O20-1)-1)</f>
        <v/>
      </c>
      <c r="X20" s="108" t="str">
        <f t="shared" ref="X20:X25" si="11">IF(S20="-","",IF(S20="","",IF(S20="Back",V20/U20-1,(1-U20)/(1-V20)-1)))</f>
        <v/>
      </c>
      <c r="Y20" s="139" t="e">
        <f t="shared" ref="Y20:Y25" si="12">1/(1-1/O20)</f>
        <v>#DIV/0!</v>
      </c>
      <c r="Z20" s="140" t="str">
        <f t="shared" ref="Z20:Z25" si="13">IF(P20=0,"",1/(1-1/P20*0.97))</f>
        <v/>
      </c>
      <c r="AA20" s="141" t="str">
        <f t="shared" ref="AA20:AA25" si="14">IF(P20=0,"",(Z20-1)/(Y20-1)-1)</f>
        <v/>
      </c>
    </row>
    <row r="21" spans="1:28" x14ac:dyDescent="0.25">
      <c r="A21" s="622"/>
      <c r="B21" s="623"/>
      <c r="C21" s="126">
        <f>$A$2</f>
        <v>0</v>
      </c>
      <c r="D21" s="130">
        <f>Home!F43</f>
        <v>0</v>
      </c>
      <c r="E21" s="131">
        <f>Away!F43</f>
        <v>0</v>
      </c>
      <c r="F21" s="131">
        <f t="shared" si="0"/>
        <v>0</v>
      </c>
      <c r="G21" s="132" t="e">
        <f t="shared" si="1"/>
        <v>#DIV/0!</v>
      </c>
      <c r="H21" s="116" t="e">
        <f t="shared" si="2"/>
        <v>#DIV/0!</v>
      </c>
      <c r="I21" s="43"/>
      <c r="J21" s="130">
        <f>h2h!AH16</f>
        <v>0</v>
      </c>
      <c r="K21" s="132" t="e">
        <f t="shared" si="3"/>
        <v>#DIV/0!</v>
      </c>
      <c r="L21" s="116" t="e">
        <f t="shared" si="4"/>
        <v>#DIV/0!</v>
      </c>
      <c r="M21" s="33"/>
      <c r="N21" s="135" t="e">
        <f t="shared" si="5"/>
        <v>#DIV/0!</v>
      </c>
      <c r="O21" s="116" t="e">
        <f t="shared" si="6"/>
        <v>#DIV/0!</v>
      </c>
      <c r="P21" s="600"/>
      <c r="Q21" s="369" t="e">
        <f t="shared" si="7"/>
        <v>#DIV/0!</v>
      </c>
      <c r="R21" s="371"/>
      <c r="S21" s="594" t="str">
        <f>IF(R21="",IF(PRODUCT(P20:P21)=0,"",IF(AND(MIN(P20:P21)=P21,P21&lt;O21,P21&lt;H21,P21&lt;L21),"Lay","")),R21)</f>
        <v/>
      </c>
      <c r="T21" s="287"/>
      <c r="U21" s="354" t="str">
        <f t="shared" si="8"/>
        <v/>
      </c>
      <c r="V21" s="110" t="str">
        <f t="shared" si="9"/>
        <v/>
      </c>
      <c r="W21" s="111" t="str">
        <f t="shared" si="10"/>
        <v/>
      </c>
      <c r="X21" s="112" t="str">
        <f t="shared" si="11"/>
        <v/>
      </c>
      <c r="Y21" s="142" t="e">
        <f t="shared" si="12"/>
        <v>#DIV/0!</v>
      </c>
      <c r="Z21" s="143" t="str">
        <f t="shared" si="13"/>
        <v/>
      </c>
      <c r="AA21" s="144" t="str">
        <f t="shared" si="14"/>
        <v/>
      </c>
    </row>
    <row r="22" spans="1:28" x14ac:dyDescent="0.25">
      <c r="A22" s="620" t="s">
        <v>87</v>
      </c>
      <c r="B22" s="621"/>
      <c r="C22" s="124">
        <f>$A$1</f>
        <v>0</v>
      </c>
      <c r="D22" s="118">
        <f>Home!F44</f>
        <v>0</v>
      </c>
      <c r="E22" s="125">
        <f>Away!F44</f>
        <v>0</v>
      </c>
      <c r="F22" s="125">
        <f t="shared" si="0"/>
        <v>0</v>
      </c>
      <c r="G22" s="119" t="e">
        <f t="shared" si="1"/>
        <v>#DIV/0!</v>
      </c>
      <c r="H22" s="114" t="e">
        <f t="shared" si="2"/>
        <v>#DIV/0!</v>
      </c>
      <c r="I22" s="43"/>
      <c r="J22" s="118">
        <f>h2h!AH17</f>
        <v>0</v>
      </c>
      <c r="K22" s="119" t="e">
        <f t="shared" si="3"/>
        <v>#DIV/0!</v>
      </c>
      <c r="L22" s="114" t="e">
        <f t="shared" si="4"/>
        <v>#DIV/0!</v>
      </c>
      <c r="M22" s="33"/>
      <c r="N22" s="113" t="e">
        <f t="shared" si="5"/>
        <v>#DIV/0!</v>
      </c>
      <c r="O22" s="114" t="e">
        <f t="shared" si="6"/>
        <v>#DIV/0!</v>
      </c>
      <c r="P22" s="30"/>
      <c r="Q22" s="369" t="e">
        <f t="shared" si="7"/>
        <v>#DIV/0!</v>
      </c>
      <c r="R22" s="372"/>
      <c r="S22" s="592" t="str">
        <f>IF(R22="",IF(PRODUCT(P22:P23)=0,"",IF(AND(MIN(P22:P23)=P22,P22&lt;O22,D22&lt;=E22,P22&lt;H22,P22&lt;L22),"Lay","")),R22)</f>
        <v/>
      </c>
      <c r="T22" s="287"/>
      <c r="U22" s="352" t="str">
        <f t="shared" si="8"/>
        <v/>
      </c>
      <c r="V22" s="106" t="str">
        <f t="shared" si="9"/>
        <v/>
      </c>
      <c r="W22" s="107" t="str">
        <f t="shared" si="10"/>
        <v/>
      </c>
      <c r="X22" s="108" t="str">
        <f t="shared" si="11"/>
        <v/>
      </c>
      <c r="Y22" s="142" t="e">
        <f t="shared" si="12"/>
        <v>#DIV/0!</v>
      </c>
      <c r="Z22" s="143" t="str">
        <f t="shared" si="13"/>
        <v/>
      </c>
      <c r="AA22" s="144" t="str">
        <f t="shared" si="14"/>
        <v/>
      </c>
    </row>
    <row r="23" spans="1:28" x14ac:dyDescent="0.25">
      <c r="A23" s="622"/>
      <c r="B23" s="623"/>
      <c r="C23" s="126">
        <f>$A$2</f>
        <v>0</v>
      </c>
      <c r="D23" s="120">
        <f>Home!F45</f>
        <v>0</v>
      </c>
      <c r="E23" s="127">
        <f>Away!F45</f>
        <v>0</v>
      </c>
      <c r="F23" s="127">
        <f t="shared" si="0"/>
        <v>0</v>
      </c>
      <c r="G23" s="121" t="e">
        <f t="shared" si="1"/>
        <v>#DIV/0!</v>
      </c>
      <c r="H23" s="116" t="e">
        <f t="shared" si="2"/>
        <v>#DIV/0!</v>
      </c>
      <c r="I23" s="43"/>
      <c r="J23" s="120">
        <f>h2h!AH18</f>
        <v>0</v>
      </c>
      <c r="K23" s="121" t="e">
        <f t="shared" si="3"/>
        <v>#DIV/0!</v>
      </c>
      <c r="L23" s="116" t="e">
        <f t="shared" si="4"/>
        <v>#DIV/0!</v>
      </c>
      <c r="M23" s="33"/>
      <c r="N23" s="115" t="e">
        <f t="shared" si="5"/>
        <v>#DIV/0!</v>
      </c>
      <c r="O23" s="116" t="e">
        <f t="shared" si="6"/>
        <v>#DIV/0!</v>
      </c>
      <c r="P23" s="32"/>
      <c r="Q23" s="368" t="e">
        <f t="shared" si="7"/>
        <v>#DIV/0!</v>
      </c>
      <c r="R23" s="371"/>
      <c r="S23" s="594" t="str">
        <f>IF(R23="",IF(PRODUCT(P22:P23)=0,"",IF(AND(MIN(P22:P23)=P23,P23&lt;O23,P23&lt;H23,P23&lt;L23),"Lay","")),R23)</f>
        <v/>
      </c>
      <c r="T23" s="287"/>
      <c r="U23" s="354" t="str">
        <f t="shared" si="8"/>
        <v/>
      </c>
      <c r="V23" s="110" t="str">
        <f t="shared" si="9"/>
        <v/>
      </c>
      <c r="W23" s="111" t="str">
        <f t="shared" si="10"/>
        <v/>
      </c>
      <c r="X23" s="112" t="str">
        <f t="shared" si="11"/>
        <v/>
      </c>
      <c r="Y23" s="142" t="e">
        <f t="shared" si="12"/>
        <v>#DIV/0!</v>
      </c>
      <c r="Z23" s="143" t="str">
        <f t="shared" si="13"/>
        <v/>
      </c>
      <c r="AA23" s="144" t="str">
        <f t="shared" si="14"/>
        <v/>
      </c>
    </row>
    <row r="24" spans="1:28" x14ac:dyDescent="0.25">
      <c r="A24" s="620" t="s">
        <v>88</v>
      </c>
      <c r="B24" s="621"/>
      <c r="C24" s="124">
        <f>$A$1</f>
        <v>0</v>
      </c>
      <c r="D24" s="130">
        <f>Home!F46</f>
        <v>0</v>
      </c>
      <c r="E24" s="131">
        <f>Away!F46</f>
        <v>0</v>
      </c>
      <c r="F24" s="131">
        <f t="shared" si="0"/>
        <v>0</v>
      </c>
      <c r="G24" s="132" t="e">
        <f t="shared" si="1"/>
        <v>#DIV/0!</v>
      </c>
      <c r="H24" s="114" t="e">
        <f t="shared" si="2"/>
        <v>#DIV/0!</v>
      </c>
      <c r="I24" s="43"/>
      <c r="J24" s="130">
        <f>h2h!AH19</f>
        <v>0</v>
      </c>
      <c r="K24" s="132" t="e">
        <f t="shared" si="3"/>
        <v>#DIV/0!</v>
      </c>
      <c r="L24" s="114" t="e">
        <f t="shared" si="4"/>
        <v>#DIV/0!</v>
      </c>
      <c r="M24" s="33"/>
      <c r="N24" s="135" t="e">
        <f t="shared" si="5"/>
        <v>#DIV/0!</v>
      </c>
      <c r="O24" s="114" t="e">
        <f t="shared" si="6"/>
        <v>#DIV/0!</v>
      </c>
      <c r="P24" s="30"/>
      <c r="Q24" s="369" t="e">
        <f t="shared" si="7"/>
        <v>#DIV/0!</v>
      </c>
      <c r="R24" s="372"/>
      <c r="S24" s="592" t="str">
        <f>IF(R24="",IF(PRODUCT(P24:P25)=0,"",IF(AND(MIN(P24:P25)=P24,P24&lt;O24,D24&lt;=E24,P24&lt;H24,P24&lt;L24),"Lay","")),R24)</f>
        <v/>
      </c>
      <c r="T24" s="287"/>
      <c r="U24" s="352" t="str">
        <f t="shared" si="8"/>
        <v/>
      </c>
      <c r="V24" s="106" t="str">
        <f t="shared" si="9"/>
        <v/>
      </c>
      <c r="W24" s="107" t="str">
        <f t="shared" si="10"/>
        <v/>
      </c>
      <c r="X24" s="108" t="str">
        <f t="shared" si="11"/>
        <v/>
      </c>
      <c r="Y24" s="142" t="e">
        <f t="shared" si="12"/>
        <v>#DIV/0!</v>
      </c>
      <c r="Z24" s="143" t="str">
        <f t="shared" si="13"/>
        <v/>
      </c>
      <c r="AA24" s="144" t="str">
        <f t="shared" si="14"/>
        <v/>
      </c>
    </row>
    <row r="25" spans="1:28" x14ac:dyDescent="0.25">
      <c r="A25" s="622"/>
      <c r="B25" s="623"/>
      <c r="C25" s="126">
        <f>$A$2</f>
        <v>0</v>
      </c>
      <c r="D25" s="120">
        <f>Home!F47</f>
        <v>0</v>
      </c>
      <c r="E25" s="127">
        <f>Away!F47</f>
        <v>0</v>
      </c>
      <c r="F25" s="127">
        <f t="shared" si="0"/>
        <v>0</v>
      </c>
      <c r="G25" s="121" t="e">
        <f t="shared" si="1"/>
        <v>#DIV/0!</v>
      </c>
      <c r="H25" s="116" t="e">
        <f t="shared" si="2"/>
        <v>#DIV/0!</v>
      </c>
      <c r="I25" s="43"/>
      <c r="J25" s="120">
        <f>h2h!AH20</f>
        <v>0</v>
      </c>
      <c r="K25" s="121" t="e">
        <f t="shared" si="3"/>
        <v>#DIV/0!</v>
      </c>
      <c r="L25" s="116" t="e">
        <f t="shared" si="4"/>
        <v>#DIV/0!</v>
      </c>
      <c r="M25" s="33"/>
      <c r="N25" s="115" t="e">
        <f t="shared" si="5"/>
        <v>#DIV/0!</v>
      </c>
      <c r="O25" s="116" t="e">
        <f t="shared" si="6"/>
        <v>#DIV/0!</v>
      </c>
      <c r="P25" s="600"/>
      <c r="Q25" s="368" t="e">
        <f t="shared" si="7"/>
        <v>#DIV/0!</v>
      </c>
      <c r="R25" s="371"/>
      <c r="S25" s="594" t="str">
        <f>IF(R25="",IF(PRODUCT(P24:P25)=0,"",IF(AND(MIN(P24:P25)=P25,P25&lt;O25,P25&lt;H25,P25&lt;L25),"Lay","")),R25)</f>
        <v/>
      </c>
      <c r="T25" s="287"/>
      <c r="U25" s="354" t="str">
        <f t="shared" si="8"/>
        <v/>
      </c>
      <c r="V25" s="110" t="str">
        <f t="shared" si="9"/>
        <v/>
      </c>
      <c r="W25" s="111" t="str">
        <f t="shared" si="10"/>
        <v/>
      </c>
      <c r="X25" s="112" t="str">
        <f t="shared" si="11"/>
        <v/>
      </c>
      <c r="Y25" s="145" t="e">
        <f t="shared" si="12"/>
        <v>#DIV/0!</v>
      </c>
      <c r="Z25" s="146" t="str">
        <f t="shared" si="13"/>
        <v/>
      </c>
      <c r="AA25" s="147" t="str">
        <f t="shared" si="14"/>
        <v/>
      </c>
    </row>
    <row r="26" spans="1:28" x14ac:dyDescent="0.25">
      <c r="C26" s="45"/>
      <c r="D26" s="45"/>
      <c r="E26" s="45"/>
      <c r="F26" s="45"/>
      <c r="G26" s="45"/>
      <c r="H26" s="45"/>
      <c r="I26" s="45"/>
      <c r="J26" s="45"/>
      <c r="K26" s="45"/>
      <c r="L26" s="45"/>
      <c r="M26" s="33"/>
      <c r="N26" s="45"/>
      <c r="O26" s="45"/>
      <c r="P26" s="48"/>
      <c r="Q26" s="37"/>
      <c r="R26" s="48"/>
      <c r="S26" s="48"/>
      <c r="T26" s="287"/>
      <c r="U26" s="63"/>
      <c r="V26" s="63"/>
      <c r="W26" s="64"/>
      <c r="X26" s="65"/>
      <c r="Y26" s="45"/>
      <c r="Z26" s="45"/>
      <c r="AA26" s="45"/>
    </row>
    <row r="27" spans="1:28" x14ac:dyDescent="0.25">
      <c r="C27" s="45"/>
      <c r="D27" s="45"/>
      <c r="E27" s="45"/>
      <c r="F27" s="45"/>
      <c r="G27" s="45"/>
      <c r="H27" s="45"/>
      <c r="I27" s="45"/>
      <c r="J27" s="45"/>
      <c r="K27" s="45"/>
      <c r="L27" s="45"/>
      <c r="M27" s="33"/>
      <c r="N27" s="45"/>
      <c r="O27" s="45"/>
      <c r="P27" s="48"/>
      <c r="Q27" s="37"/>
      <c r="R27" s="48"/>
      <c r="S27" s="48"/>
      <c r="T27" s="287"/>
      <c r="U27" s="63"/>
      <c r="V27" s="63"/>
      <c r="W27" s="64"/>
      <c r="X27" s="65"/>
      <c r="Y27" s="45"/>
      <c r="Z27" s="45"/>
      <c r="AA27" s="45"/>
    </row>
    <row r="28" spans="1:28" x14ac:dyDescent="0.25">
      <c r="A28" s="614" t="s">
        <v>37</v>
      </c>
      <c r="B28" s="615"/>
      <c r="C28" s="151" t="s">
        <v>39</v>
      </c>
      <c r="D28" s="152">
        <f>Home!F49</f>
        <v>0</v>
      </c>
      <c r="E28" s="152">
        <f>Away!F49</f>
        <v>0</v>
      </c>
      <c r="F28" s="125">
        <f>(D28+E28)/2</f>
        <v>0</v>
      </c>
      <c r="G28" s="119" t="e">
        <f>F28/B$8</f>
        <v>#DIV/0!</v>
      </c>
      <c r="H28" s="114" t="e">
        <f>IF(G28=0,"n/a",1/G28)</f>
        <v>#DIV/0!</v>
      </c>
      <c r="I28" s="35"/>
      <c r="J28" s="118">
        <f>h2h!AH23</f>
        <v>0</v>
      </c>
      <c r="K28" s="119" t="e">
        <f>J28/SUM(J$6:J$8)</f>
        <v>#DIV/0!</v>
      </c>
      <c r="L28" s="114" t="e">
        <f>IF(K28=0,"n/a",1/K28)</f>
        <v>#DIV/0!</v>
      </c>
      <c r="M28" s="33"/>
      <c r="N28" s="113" t="e">
        <f>(G28+K28)/2</f>
        <v>#DIV/0!</v>
      </c>
      <c r="O28" s="114" t="e">
        <f>1/N28</f>
        <v>#DIV/0!</v>
      </c>
      <c r="P28" s="29"/>
      <c r="Q28" s="367" t="e">
        <f>IF(AND(P28&gt;O28,N28&gt;0.7,(K28*1.2)&gt;G28),"B",IF(AND(P28&gt;0,N28&lt;0.25,P28&lt;O28,(G28*1.2)&gt;=K28),"L",""))</f>
        <v>#DIV/0!</v>
      </c>
      <c r="R28" s="370"/>
      <c r="S28" s="592" t="str">
        <f>IF(R28="",IF(PRODUCT(P28:P29)=0,"",IF(AND(MIN(P28:P29)=P28,P28&lt;O28,D28&lt;=E28,P28&lt;H28,P28&lt;L28),"Lay","")),R28)</f>
        <v/>
      </c>
      <c r="T28" s="287"/>
      <c r="U28" s="352" t="str">
        <f>IF(S28="","",IF(S28="Back",1/P28,IF(S28="Lay",1-1/P28,"")))</f>
        <v/>
      </c>
      <c r="V28" s="106" t="str">
        <f>IF(U28="","",IF(S28="Back",N28,1-N28))</f>
        <v/>
      </c>
      <c r="W28" s="107" t="str">
        <f>IF(P28="","",(P28-1)/(O28-1)-1)</f>
        <v/>
      </c>
      <c r="X28" s="108" t="str">
        <f>IF(S28="-","",IF(S28="","",IF(S28="Back",V28/U28-1,(1-U28)/(1-V28)-1)))</f>
        <v/>
      </c>
      <c r="Y28" s="67"/>
    </row>
    <row r="29" spans="1:28" x14ac:dyDescent="0.25">
      <c r="A29" s="618"/>
      <c r="B29" s="619"/>
      <c r="C29" s="153" t="s">
        <v>40</v>
      </c>
      <c r="D29" s="154">
        <f>Home!F50</f>
        <v>0</v>
      </c>
      <c r="E29" s="154">
        <f>Away!F50</f>
        <v>0</v>
      </c>
      <c r="F29" s="127">
        <f>(D29+E29)/2</f>
        <v>0</v>
      </c>
      <c r="G29" s="121" t="e">
        <f>F29/B$8</f>
        <v>#DIV/0!</v>
      </c>
      <c r="H29" s="116" t="e">
        <f>IF(G29=0,"n/a",1/G29)</f>
        <v>#DIV/0!</v>
      </c>
      <c r="I29" s="35"/>
      <c r="J29" s="120">
        <f>h2h!AH24</f>
        <v>0</v>
      </c>
      <c r="K29" s="121" t="e">
        <f>J29/SUM(J$6:J$8)</f>
        <v>#DIV/0!</v>
      </c>
      <c r="L29" s="116" t="e">
        <f>IF(K29=0,"n/a",1/K29)</f>
        <v>#DIV/0!</v>
      </c>
      <c r="M29" s="33"/>
      <c r="N29" s="115" t="e">
        <f>(G29+K29)/2</f>
        <v>#DIV/0!</v>
      </c>
      <c r="O29" s="116" t="e">
        <f>1/N29</f>
        <v>#DIV/0!</v>
      </c>
      <c r="P29" s="32"/>
      <c r="Q29" s="368" t="e">
        <f>IF(AND(P29&gt;O29,N29&gt;0.7,(K29*1.2)&gt;G29),"B",IF(AND(P29&gt;0,N29&lt;0.25,P29&lt;O29,(G29*1.2)&gt;=K29),"L",""))</f>
        <v>#DIV/0!</v>
      </c>
      <c r="R29" s="371"/>
      <c r="S29" s="594" t="str">
        <f>IF(R29="",IF(PRODUCT(P28:P29)=0,"",IF(AND(MIN(P28:P29)=P29,P29&lt;O29,P29&lt;H29,P29&lt;L29),"Lay","")),R29)</f>
        <v/>
      </c>
      <c r="T29" s="287"/>
      <c r="U29" s="354" t="str">
        <f>IF(S29="","",IF(S29="Back",1/P29,IF(S29="Lay",1-1/P29,"")))</f>
        <v/>
      </c>
      <c r="V29" s="110" t="str">
        <f>IF(U29="","",IF(S29="Back",N29,1-N29))</f>
        <v/>
      </c>
      <c r="W29" s="111" t="str">
        <f>IF(P29="","",(P29-1)/(O29-1)-1)</f>
        <v/>
      </c>
      <c r="X29" s="112" t="str">
        <f>IF(S29="-","",IF(S29="","",IF(S29="Back",V29/U29-1,(1-U29)/(1-V29)-1)))</f>
        <v/>
      </c>
      <c r="Z29" s="41"/>
    </row>
    <row r="30" spans="1:28" x14ac:dyDescent="0.25">
      <c r="B30" s="51"/>
      <c r="C30" s="51"/>
      <c r="D30" s="122">
        <f>SUM(D28:D29)</f>
        <v>0</v>
      </c>
      <c r="E30" s="128">
        <f>SUM(E28:E29)</f>
        <v>0</v>
      </c>
      <c r="F30" s="128">
        <f>SUM(F28:F29)</f>
        <v>0</v>
      </c>
      <c r="G30" s="123" t="e">
        <f>SUM(G26:G29)</f>
        <v>#DIV/0!</v>
      </c>
      <c r="I30" s="35"/>
      <c r="J30" s="122">
        <f>SUM(J28:J29)</f>
        <v>0</v>
      </c>
      <c r="K30" s="123" t="e">
        <f>SUM(K28:K29)</f>
        <v>#DIV/0!</v>
      </c>
      <c r="L30" s="33"/>
      <c r="M30" s="33"/>
      <c r="N30" s="117" t="e">
        <f>SUM(N28:N29)</f>
        <v>#DIV/0!</v>
      </c>
      <c r="P30" s="48"/>
      <c r="Q30" s="37"/>
      <c r="R30" s="48"/>
      <c r="S30" s="48"/>
      <c r="T30" s="287"/>
      <c r="U30" s="63"/>
      <c r="V30" s="63"/>
      <c r="W30" s="64"/>
      <c r="X30" s="65"/>
      <c r="Y30" s="69"/>
      <c r="Z30" s="148" t="s">
        <v>96</v>
      </c>
      <c r="AA30" s="71"/>
    </row>
    <row r="31" spans="1:28" x14ac:dyDescent="0.25">
      <c r="B31" s="51"/>
      <c r="C31" s="51"/>
      <c r="D31" s="37"/>
      <c r="E31" s="37"/>
      <c r="F31" s="37"/>
      <c r="I31" s="35"/>
      <c r="L31" s="33"/>
      <c r="M31" s="33"/>
      <c r="P31" s="48"/>
      <c r="Q31" s="37"/>
      <c r="R31" s="48"/>
      <c r="S31" s="48"/>
      <c r="T31" s="287"/>
      <c r="U31" s="63"/>
      <c r="V31" s="63"/>
      <c r="W31" s="64"/>
      <c r="X31" s="65"/>
      <c r="Y31" s="150" t="s">
        <v>80</v>
      </c>
      <c r="Z31" s="155" t="s">
        <v>49</v>
      </c>
      <c r="AA31" s="155" t="s">
        <v>97</v>
      </c>
      <c r="AB31" s="34"/>
    </row>
    <row r="32" spans="1:28" x14ac:dyDescent="0.25">
      <c r="A32" s="614" t="s">
        <v>95</v>
      </c>
      <c r="B32" s="615"/>
      <c r="C32" s="156" t="s">
        <v>13</v>
      </c>
      <c r="D32" s="152">
        <f>Home!N32</f>
        <v>0</v>
      </c>
      <c r="E32" s="152">
        <f>Away!N32</f>
        <v>0</v>
      </c>
      <c r="F32" s="125">
        <f t="shared" ref="F32:F38" si="15">(D32+E32)/2</f>
        <v>0</v>
      </c>
      <c r="G32" s="119" t="e">
        <f t="shared" ref="G32:G38" si="16">F32/B$8</f>
        <v>#DIV/0!</v>
      </c>
      <c r="H32" s="114" t="e">
        <f t="shared" ref="H32:H38" si="17">IF(G32=0,"n/a",1/G32)</f>
        <v>#DIV/0!</v>
      </c>
      <c r="I32" s="35"/>
      <c r="J32" s="118">
        <f>h2h!AF32</f>
        <v>0</v>
      </c>
      <c r="K32" s="119" t="e">
        <f t="shared" ref="K32:K38" si="18">J32/SUM(J$28:J$29)</f>
        <v>#DIV/0!</v>
      </c>
      <c r="L32" s="114" t="e">
        <f t="shared" ref="L32:L38" si="19">IF(K32=0,"n/a",1/K32)</f>
        <v>#DIV/0!</v>
      </c>
      <c r="M32" s="33"/>
      <c r="N32" s="113" t="e">
        <f t="shared" ref="N32:N38" si="20">(G32+K32)/2</f>
        <v>#DIV/0!</v>
      </c>
      <c r="O32" s="114" t="e">
        <f t="shared" ref="O32:O37" si="21">1/N32</f>
        <v>#DIV/0!</v>
      </c>
      <c r="P32" s="29"/>
      <c r="Q32" s="367" t="e">
        <f>IF(AND(P32&gt;O32,N32&gt;0.7,(K32*1.2)&gt;G32),"B",IF(AND(P32&gt;0,N32&lt;0.25,P32&lt;O32,(G32*1.2)&gt;=K32),"L",""))</f>
        <v>#DIV/0!</v>
      </c>
      <c r="R32" s="370"/>
      <c r="S32" s="592" t="str">
        <f>IF(R32="","",R32)</f>
        <v/>
      </c>
      <c r="T32" s="287"/>
      <c r="U32" s="352" t="str">
        <f>IF(S32="-","",IF(S32="Back 0-0",IF(S32="","",1/P32),IF(S32="","",1-1/P32)))</f>
        <v/>
      </c>
      <c r="V32" s="106" t="str">
        <f>IF(U32="","",IF(S32="Back 0-0",1/O32,1-1/O32))</f>
        <v/>
      </c>
      <c r="W32" s="107" t="str">
        <f>IF(P32="","",(P32-1)/(O32-1)-1)</f>
        <v/>
      </c>
      <c r="X32" s="108" t="str">
        <f>IF(S32="-","",IF(S32="","",IF(S32="Back 0-0",V32/U32-1,(1-U32)/(1-V32)-1)))</f>
        <v/>
      </c>
      <c r="Y32" s="139" t="e">
        <f t="shared" ref="Y32:Y38" si="22">1/(1-1/O32)</f>
        <v>#DIV/0!</v>
      </c>
      <c r="Z32" s="140" t="str">
        <f t="shared" ref="Z32:Z38" si="23">IF(P32=0,"",1/(1-1/P32*0.97))</f>
        <v/>
      </c>
      <c r="AA32" s="141" t="str">
        <f t="shared" ref="AA32:AA38" si="24">IF(P32=0,"",(Z32-1)/(Y32-1)-1)</f>
        <v/>
      </c>
    </row>
    <row r="33" spans="1:27" x14ac:dyDescent="0.25">
      <c r="A33" s="616"/>
      <c r="B33" s="617"/>
      <c r="C33" s="129" t="s">
        <v>66</v>
      </c>
      <c r="D33" s="157">
        <f>Home!N33</f>
        <v>0</v>
      </c>
      <c r="E33" s="157">
        <f>Away!N33</f>
        <v>0</v>
      </c>
      <c r="F33" s="131">
        <f t="shared" si="15"/>
        <v>0</v>
      </c>
      <c r="G33" s="132" t="e">
        <f t="shared" si="16"/>
        <v>#DIV/0!</v>
      </c>
      <c r="H33" s="133" t="e">
        <f t="shared" si="17"/>
        <v>#DIV/0!</v>
      </c>
      <c r="I33" s="35"/>
      <c r="J33" s="130">
        <f>h2h!AF33</f>
        <v>0</v>
      </c>
      <c r="K33" s="132" t="e">
        <f t="shared" si="18"/>
        <v>#DIV/0!</v>
      </c>
      <c r="L33" s="133" t="e">
        <f t="shared" si="19"/>
        <v>#DIV/0!</v>
      </c>
      <c r="M33" s="33"/>
      <c r="N33" s="135" t="e">
        <f t="shared" si="20"/>
        <v>#DIV/0!</v>
      </c>
      <c r="O33" s="133" t="e">
        <f t="shared" si="21"/>
        <v>#DIV/0!</v>
      </c>
      <c r="P33" s="30"/>
      <c r="Q33" s="369" t="e">
        <f t="shared" ref="Q33:Q38" si="25">IF(AND(P33&gt;O33,N33&gt;0.7,(K33*1.2)&gt;G33),"B",IF(AND(P33&gt;0,N33&lt;0.25,P33&lt;O33,(G33*1.2)&gt;=K33),"L",""))</f>
        <v>#DIV/0!</v>
      </c>
      <c r="R33" s="372"/>
      <c r="S33" s="593" t="e">
        <f>IF(R33="",IF(AND(P33&lt;O33,P33&gt;=H33),"Back O 1.5",""),R33)</f>
        <v>#DIV/0!</v>
      </c>
      <c r="T33" s="287"/>
      <c r="U33" s="353" t="e">
        <f>IF(S33="-","",IF(S33="Back U 1.5",IF(S33="","",1/P33),IF(S33="","",1-1/P33)))</f>
        <v>#DIV/0!</v>
      </c>
      <c r="V33" s="136" t="e">
        <f>IF(U33="","",IF(S33="Back U 1.5",1/O33,1-1/O33))</f>
        <v>#DIV/0!</v>
      </c>
      <c r="W33" s="137" t="str">
        <f t="shared" ref="W33:W38" si="26">IF(P33="","",(P33-1)/(O33-1)-1)</f>
        <v/>
      </c>
      <c r="X33" s="138" t="e">
        <f>IF(S33="-","",IF(S33="","",IF(S33="Back U 1.5",V33/U33-1,(1-U33)/(1-V33)-1)))</f>
        <v>#DIV/0!</v>
      </c>
      <c r="Y33" s="142" t="e">
        <f t="shared" si="22"/>
        <v>#DIV/0!</v>
      </c>
      <c r="Z33" s="143" t="str">
        <f t="shared" si="23"/>
        <v/>
      </c>
      <c r="AA33" s="144" t="str">
        <f t="shared" si="24"/>
        <v/>
      </c>
    </row>
    <row r="34" spans="1:27" x14ac:dyDescent="0.25">
      <c r="A34" s="616"/>
      <c r="B34" s="617"/>
      <c r="C34" s="129" t="s">
        <v>71</v>
      </c>
      <c r="D34" s="157">
        <f>Home!N34</f>
        <v>0</v>
      </c>
      <c r="E34" s="157">
        <f>Away!N34</f>
        <v>0</v>
      </c>
      <c r="F34" s="131">
        <f t="shared" si="15"/>
        <v>0</v>
      </c>
      <c r="G34" s="132" t="e">
        <f t="shared" si="16"/>
        <v>#DIV/0!</v>
      </c>
      <c r="H34" s="133" t="e">
        <f t="shared" si="17"/>
        <v>#DIV/0!</v>
      </c>
      <c r="I34" s="35"/>
      <c r="J34" s="130">
        <f>h2h!AF34</f>
        <v>0</v>
      </c>
      <c r="K34" s="132" t="e">
        <f t="shared" si="18"/>
        <v>#DIV/0!</v>
      </c>
      <c r="L34" s="133" t="e">
        <f t="shared" si="19"/>
        <v>#DIV/0!</v>
      </c>
      <c r="M34" s="33"/>
      <c r="N34" s="135" t="e">
        <f t="shared" si="20"/>
        <v>#DIV/0!</v>
      </c>
      <c r="O34" s="133" t="e">
        <f t="shared" si="21"/>
        <v>#DIV/0!</v>
      </c>
      <c r="P34" s="30"/>
      <c r="Q34" s="369" t="e">
        <f t="shared" si="25"/>
        <v>#DIV/0!</v>
      </c>
      <c r="R34" s="372"/>
      <c r="S34" s="593" t="e">
        <f>IF(R34="",IF(AND(P34&lt;O34,P34&gt;=H34),"Back O 2.5",""),R34)</f>
        <v>#DIV/0!</v>
      </c>
      <c r="T34" s="287"/>
      <c r="U34" s="353" t="e">
        <f>IF(S34="-","",IF(S34="Back U 2.5",IF(S34="","",1/P34),IF(S34="","",1-1/P34)))</f>
        <v>#DIV/0!</v>
      </c>
      <c r="V34" s="136" t="e">
        <f>IF(U34="","",IF(S34="Back U 2.5",1/O34,1-1/O34))</f>
        <v>#DIV/0!</v>
      </c>
      <c r="W34" s="137" t="str">
        <f t="shared" si="26"/>
        <v/>
      </c>
      <c r="X34" s="138" t="e">
        <f>IF(S34="-","",IF(S34="","",IF(S34="Back U 2.5",V34/U34-1,(1-U34)/(1-V34)-1)))</f>
        <v>#DIV/0!</v>
      </c>
      <c r="Y34" s="142" t="e">
        <f t="shared" si="22"/>
        <v>#DIV/0!</v>
      </c>
      <c r="Z34" s="143" t="str">
        <f t="shared" si="23"/>
        <v/>
      </c>
      <c r="AA34" s="144" t="str">
        <f t="shared" si="24"/>
        <v/>
      </c>
    </row>
    <row r="35" spans="1:27" x14ac:dyDescent="0.25">
      <c r="A35" s="616"/>
      <c r="B35" s="617"/>
      <c r="C35" s="129" t="s">
        <v>72</v>
      </c>
      <c r="D35" s="157">
        <f>Home!N35</f>
        <v>0</v>
      </c>
      <c r="E35" s="157">
        <f>Away!N35</f>
        <v>0</v>
      </c>
      <c r="F35" s="131">
        <f t="shared" si="15"/>
        <v>0</v>
      </c>
      <c r="G35" s="132" t="e">
        <f t="shared" si="16"/>
        <v>#DIV/0!</v>
      </c>
      <c r="H35" s="133" t="e">
        <f t="shared" si="17"/>
        <v>#DIV/0!</v>
      </c>
      <c r="I35" s="35"/>
      <c r="J35" s="130">
        <f>h2h!AF35</f>
        <v>0</v>
      </c>
      <c r="K35" s="132" t="e">
        <f t="shared" si="18"/>
        <v>#DIV/0!</v>
      </c>
      <c r="L35" s="133" t="e">
        <f t="shared" si="19"/>
        <v>#DIV/0!</v>
      </c>
      <c r="M35" s="33"/>
      <c r="N35" s="135" t="e">
        <f t="shared" si="20"/>
        <v>#DIV/0!</v>
      </c>
      <c r="O35" s="133" t="e">
        <f t="shared" si="21"/>
        <v>#DIV/0!</v>
      </c>
      <c r="P35" s="30"/>
      <c r="Q35" s="369" t="e">
        <f t="shared" si="25"/>
        <v>#DIV/0!</v>
      </c>
      <c r="R35" s="372"/>
      <c r="S35" s="593" t="e">
        <f>IF(R35="",IF(AND(P35&gt;O35,P35&lt;=H35),"Back U 3.5",""),R35)</f>
        <v>#DIV/0!</v>
      </c>
      <c r="T35" s="287"/>
      <c r="U35" s="353" t="e">
        <f>IF(S35="-","",IF(S35="Back U 3.5",IF(S35="","",1/P35),IF(S35="","",1-1/P35)))</f>
        <v>#DIV/0!</v>
      </c>
      <c r="V35" s="136" t="e">
        <f>IF(U35="","",IF(S35="Back U 3.5",1/O35,1-1/O35))</f>
        <v>#DIV/0!</v>
      </c>
      <c r="W35" s="137" t="str">
        <f t="shared" si="26"/>
        <v/>
      </c>
      <c r="X35" s="138" t="e">
        <f>IF(S35="-","",IF(S35="","",IF(S35="Back U 3.5",V35/U35-1,(1-U35)/(1-V35)-1)))</f>
        <v>#DIV/0!</v>
      </c>
      <c r="Y35" s="142" t="e">
        <f t="shared" si="22"/>
        <v>#DIV/0!</v>
      </c>
      <c r="Z35" s="143" t="str">
        <f t="shared" si="23"/>
        <v/>
      </c>
      <c r="AA35" s="144" t="str">
        <f t="shared" si="24"/>
        <v/>
      </c>
    </row>
    <row r="36" spans="1:27" x14ac:dyDescent="0.25">
      <c r="A36" s="616"/>
      <c r="B36" s="617"/>
      <c r="C36" s="129" t="s">
        <v>73</v>
      </c>
      <c r="D36" s="157">
        <f>Home!N36</f>
        <v>0</v>
      </c>
      <c r="E36" s="157">
        <f>Away!N36</f>
        <v>0</v>
      </c>
      <c r="F36" s="131">
        <f t="shared" si="15"/>
        <v>0</v>
      </c>
      <c r="G36" s="132" t="e">
        <f t="shared" si="16"/>
        <v>#DIV/0!</v>
      </c>
      <c r="H36" s="133" t="e">
        <f t="shared" si="17"/>
        <v>#DIV/0!</v>
      </c>
      <c r="I36" s="35"/>
      <c r="J36" s="130">
        <f>h2h!AF36</f>
        <v>0</v>
      </c>
      <c r="K36" s="132" t="e">
        <f t="shared" si="18"/>
        <v>#DIV/0!</v>
      </c>
      <c r="L36" s="133" t="e">
        <f t="shared" si="19"/>
        <v>#DIV/0!</v>
      </c>
      <c r="M36" s="33"/>
      <c r="N36" s="135" t="e">
        <f t="shared" si="20"/>
        <v>#DIV/0!</v>
      </c>
      <c r="O36" s="133" t="e">
        <f t="shared" si="21"/>
        <v>#DIV/0!</v>
      </c>
      <c r="P36" s="30"/>
      <c r="Q36" s="369" t="e">
        <f t="shared" si="25"/>
        <v>#DIV/0!</v>
      </c>
      <c r="R36" s="372"/>
      <c r="S36" s="593" t="e">
        <f>IF(R36="",IF(AND(P36&gt;O36,P36&lt;=H36),"Back U 4.5",""),R36)</f>
        <v>#DIV/0!</v>
      </c>
      <c r="T36" s="287"/>
      <c r="U36" s="353" t="e">
        <f>IF(S36="-","",IF(S36="Back U 4.5",IF(S36="","",1/P36),IF(S36="","",1-1/P36)))</f>
        <v>#DIV/0!</v>
      </c>
      <c r="V36" s="136" t="e">
        <f>IF(U36="","",IF(S36="Back U 4.5",1/O36,1-1/O36))</f>
        <v>#DIV/0!</v>
      </c>
      <c r="W36" s="137" t="str">
        <f t="shared" si="26"/>
        <v/>
      </c>
      <c r="X36" s="138" t="e">
        <f>IF(S36="-","",IF(S36="","",IF(S36="Back U 4.5",V36/U36-1,(1-U36)/(1-V36)-1)))</f>
        <v>#DIV/0!</v>
      </c>
      <c r="Y36" s="142" t="e">
        <f t="shared" si="22"/>
        <v>#DIV/0!</v>
      </c>
      <c r="Z36" s="143" t="str">
        <f t="shared" si="23"/>
        <v/>
      </c>
      <c r="AA36" s="144" t="str">
        <f t="shared" si="24"/>
        <v/>
      </c>
    </row>
    <row r="37" spans="1:27" x14ac:dyDescent="0.25">
      <c r="A37" s="616"/>
      <c r="B37" s="617"/>
      <c r="C37" s="129" t="s">
        <v>74</v>
      </c>
      <c r="D37" s="157">
        <f>Home!N37</f>
        <v>0</v>
      </c>
      <c r="E37" s="157">
        <f>Away!N37</f>
        <v>0</v>
      </c>
      <c r="F37" s="131">
        <f t="shared" si="15"/>
        <v>0</v>
      </c>
      <c r="G37" s="132" t="e">
        <f t="shared" si="16"/>
        <v>#DIV/0!</v>
      </c>
      <c r="H37" s="133" t="e">
        <f t="shared" si="17"/>
        <v>#DIV/0!</v>
      </c>
      <c r="I37" s="35"/>
      <c r="J37" s="130">
        <f>h2h!AF37</f>
        <v>0</v>
      </c>
      <c r="K37" s="132" t="e">
        <f t="shared" si="18"/>
        <v>#DIV/0!</v>
      </c>
      <c r="L37" s="133" t="e">
        <f t="shared" si="19"/>
        <v>#DIV/0!</v>
      </c>
      <c r="M37" s="33"/>
      <c r="N37" s="135" t="e">
        <f t="shared" si="20"/>
        <v>#DIV/0!</v>
      </c>
      <c r="O37" s="133" t="e">
        <f t="shared" si="21"/>
        <v>#DIV/0!</v>
      </c>
      <c r="P37" s="30"/>
      <c r="Q37" s="369" t="e">
        <f t="shared" si="25"/>
        <v>#DIV/0!</v>
      </c>
      <c r="R37" s="372"/>
      <c r="S37" s="593" t="e">
        <f>IF(R37="",IF(AND(P37&gt;O37,P37&lt;=H37),"Back U 5.5",""),R37)</f>
        <v>#DIV/0!</v>
      </c>
      <c r="T37" s="287"/>
      <c r="U37" s="353" t="e">
        <f>IF(S37="-","",IF(S37="Back U 5.5",IF(S37="","",1/P37),IF(S37="","",1-1/P37)))</f>
        <v>#DIV/0!</v>
      </c>
      <c r="V37" s="136" t="e">
        <f>IF(U37="","",IF(S37="Back U 5.5",1/O37,1-1/O37))</f>
        <v>#DIV/0!</v>
      </c>
      <c r="W37" s="137" t="str">
        <f t="shared" si="26"/>
        <v/>
      </c>
      <c r="X37" s="138" t="e">
        <f>IF(S37="-","",IF(S37="","",IF(S37="Back U 5.5",V37/U37-1,(1-U37)/(1-V37)-1)))</f>
        <v>#DIV/0!</v>
      </c>
      <c r="Y37" s="142" t="e">
        <f t="shared" si="22"/>
        <v>#DIV/0!</v>
      </c>
      <c r="Z37" s="143" t="str">
        <f t="shared" si="23"/>
        <v/>
      </c>
      <c r="AA37" s="144" t="str">
        <f t="shared" si="24"/>
        <v/>
      </c>
    </row>
    <row r="38" spans="1:27" x14ac:dyDescent="0.25">
      <c r="A38" s="618"/>
      <c r="B38" s="619"/>
      <c r="C38" s="126" t="s">
        <v>75</v>
      </c>
      <c r="D38" s="154">
        <f>Home!N38</f>
        <v>0</v>
      </c>
      <c r="E38" s="154">
        <f>Away!N38</f>
        <v>0</v>
      </c>
      <c r="F38" s="127">
        <f t="shared" si="15"/>
        <v>0</v>
      </c>
      <c r="G38" s="121" t="e">
        <f t="shared" si="16"/>
        <v>#DIV/0!</v>
      </c>
      <c r="H38" s="116" t="e">
        <f t="shared" si="17"/>
        <v>#DIV/0!</v>
      </c>
      <c r="I38" s="35"/>
      <c r="J38" s="120">
        <f>h2h!AF38</f>
        <v>0</v>
      </c>
      <c r="K38" s="121" t="e">
        <f t="shared" si="18"/>
        <v>#DIV/0!</v>
      </c>
      <c r="L38" s="116" t="e">
        <f t="shared" si="19"/>
        <v>#DIV/0!</v>
      </c>
      <c r="M38" s="33"/>
      <c r="N38" s="115" t="e">
        <f t="shared" si="20"/>
        <v>#DIV/0!</v>
      </c>
      <c r="O38" s="116" t="e">
        <f>IF(1/N38=1,1.01,1/N38)</f>
        <v>#DIV/0!</v>
      </c>
      <c r="P38" s="600"/>
      <c r="Q38" s="368" t="e">
        <f t="shared" si="25"/>
        <v>#DIV/0!</v>
      </c>
      <c r="R38" s="371"/>
      <c r="S38" s="594" t="str">
        <f>IF(R38="","",R38)</f>
        <v/>
      </c>
      <c r="T38" s="287"/>
      <c r="U38" s="354" t="str">
        <f>IF(S38="-","",IF(S38="Back U 6.5",IF(S38="","",1/P38),IF(S38="","",1-1/P38)))</f>
        <v/>
      </c>
      <c r="V38" s="110" t="str">
        <f>IF(U38="","",IF(S38="Back U 6.5",1/O38,1-1/O38))</f>
        <v/>
      </c>
      <c r="W38" s="111" t="str">
        <f t="shared" si="26"/>
        <v/>
      </c>
      <c r="X38" s="112" t="str">
        <f>IF(S38="-","",IF(S38="","",IF(S38="Back U 6.5",V38/U38-1,(1-U38)/(1-V38)-1)))</f>
        <v/>
      </c>
      <c r="Y38" s="145" t="e">
        <f t="shared" si="22"/>
        <v>#DIV/0!</v>
      </c>
      <c r="Z38" s="146" t="str">
        <f t="shared" si="23"/>
        <v/>
      </c>
      <c r="AA38" s="147" t="str">
        <f t="shared" si="24"/>
        <v/>
      </c>
    </row>
    <row r="39" spans="1:27" x14ac:dyDescent="0.25">
      <c r="L39" s="33"/>
      <c r="M39" s="33"/>
      <c r="P39" s="48"/>
      <c r="Q39" s="37"/>
      <c r="R39" s="48"/>
      <c r="S39" s="48" t="str">
        <f>IF(P39="","",IF(P39/O39&gt;1.3,"Back",IF(P39/O39&lt;0.8,"Lay","")))</f>
        <v/>
      </c>
      <c r="T39" s="287"/>
      <c r="U39" s="63"/>
      <c r="V39" s="63"/>
      <c r="W39" s="64"/>
      <c r="X39" s="65"/>
    </row>
    <row r="40" spans="1:27" x14ac:dyDescent="0.25">
      <c r="A40" s="620" t="s">
        <v>65</v>
      </c>
      <c r="B40" s="621"/>
      <c r="C40" s="124" t="s">
        <v>66</v>
      </c>
      <c r="D40" s="152">
        <f>Home!F53</f>
        <v>0</v>
      </c>
      <c r="E40" s="125">
        <f>Away!F53</f>
        <v>0</v>
      </c>
      <c r="F40" s="125">
        <f>SUM(D40:E40)/2</f>
        <v>0</v>
      </c>
      <c r="G40" s="119" t="e">
        <f>F40/B$8</f>
        <v>#DIV/0!</v>
      </c>
      <c r="H40" s="114" t="e">
        <f>IF(G40=0,"n/a",1/G40)</f>
        <v>#DIV/0!</v>
      </c>
      <c r="I40" s="35"/>
      <c r="J40" s="118">
        <f>h2h!AH27</f>
        <v>0</v>
      </c>
      <c r="K40" s="119" t="e">
        <f>J40/SUM(J40:J41)</f>
        <v>#DIV/0!</v>
      </c>
      <c r="L40" s="114" t="e">
        <f>IF(K40=0,"n/a",1/K40)</f>
        <v>#DIV/0!</v>
      </c>
      <c r="M40" s="33"/>
      <c r="N40" s="113" t="e">
        <f>(G40+K40)/2</f>
        <v>#DIV/0!</v>
      </c>
      <c r="O40" s="114" t="e">
        <f>1/N40</f>
        <v>#DIV/0!</v>
      </c>
      <c r="P40" s="29"/>
      <c r="Q40" s="367" t="e">
        <f>IF(AND(P40&gt;O40,N40&gt;0.7,(K40*1.2)&gt;G40),"B",IF(AND(P40&gt;0,N40&lt;0.25,P40&lt;O40,(G40*1.2)&gt;=K40),"L",""))</f>
        <v>#DIV/0!</v>
      </c>
      <c r="R40" s="370"/>
      <c r="S40" s="595" t="str">
        <f>IF(R40="",IF(P40="","",IF(AND(W40&gt;0.3,K40*1.2&gt;G40,AND((D40/F40)&lt;=1.15,(D40/F40)&gt;=0.85)),"Back",IF(AND(W40&lt;-0.3,K40&lt;G40*1.2,AND((D40/F40)&lt;=1.15,(D40/F40)&gt;=0.85)),"Lay",""))),R40)</f>
        <v/>
      </c>
      <c r="T40" s="287"/>
      <c r="U40" s="352" t="str">
        <f>IF(S40="","",IF(S40="Back",1/P40,IF(S40="Lay",1-1/P40,"")))</f>
        <v/>
      </c>
      <c r="V40" s="106" t="str">
        <f>IF(U40="","",IF(S40="Back",N40,1-N40))</f>
        <v/>
      </c>
      <c r="W40" s="107" t="str">
        <f>IF(P40="","",(P40-1)/(O40-1)-1)</f>
        <v/>
      </c>
      <c r="X40" s="108" t="str">
        <f>IF(S40="-","",IF(S40="","",IF(S40="Back",V40/U40-1,(1-U40)/(1-V40)-1)))</f>
        <v/>
      </c>
      <c r="Z40" s="67"/>
      <c r="AA40" s="67"/>
    </row>
    <row r="41" spans="1:27" x14ac:dyDescent="0.25">
      <c r="A41" s="622"/>
      <c r="B41" s="623"/>
      <c r="C41" s="126" t="s">
        <v>67</v>
      </c>
      <c r="D41" s="154">
        <f>Home!F54</f>
        <v>0</v>
      </c>
      <c r="E41" s="127">
        <f>Away!F54</f>
        <v>0</v>
      </c>
      <c r="F41" s="127">
        <f>SUM(D41:E41)/2</f>
        <v>0</v>
      </c>
      <c r="G41" s="121" t="e">
        <f>F41/B$8</f>
        <v>#DIV/0!</v>
      </c>
      <c r="H41" s="116" t="e">
        <f>IF(G41=0,"n/a",1/G41)</f>
        <v>#DIV/0!</v>
      </c>
      <c r="I41" s="35"/>
      <c r="J41" s="120">
        <f>h2h!AH28</f>
        <v>0</v>
      </c>
      <c r="K41" s="121" t="e">
        <f>J41/SUM(J40:J41)</f>
        <v>#DIV/0!</v>
      </c>
      <c r="L41" s="116" t="e">
        <f>IF(K41=0,"n/a",1/K41)</f>
        <v>#DIV/0!</v>
      </c>
      <c r="M41" s="33"/>
      <c r="N41" s="115" t="e">
        <f>(G41+K41)/2</f>
        <v>#DIV/0!</v>
      </c>
      <c r="O41" s="116" t="e">
        <f>1/N41</f>
        <v>#DIV/0!</v>
      </c>
      <c r="P41" s="423"/>
      <c r="Q41" s="368" t="e">
        <f>IF(AND(P41&gt;O41,N41&gt;0.7,(K41*1.2)&gt;G41),"B",IF(AND(P41&gt;0,N41&lt;0.25,P41&lt;O41,(G41*1.2)&gt;=K41),"L",""))</f>
        <v>#DIV/0!</v>
      </c>
      <c r="R41" s="371"/>
      <c r="S41" s="596" t="str">
        <f>IF(R41="",IF(P41="","",IF(AND(W41&gt;0.3,K41*1.2&gt;G41,AND((D41/F41)&lt;=1.15,(D41/F41)&gt;=0.85)),"Back",IF(AND(W41&lt;-0.3,K41&lt;G41*1.2,AND((D41/F41)&lt;=1.15,(D41/F41)&gt;=0.85)),"Lay",""))),R41)</f>
        <v/>
      </c>
      <c r="T41" s="287"/>
      <c r="U41" s="354" t="str">
        <f>IF(S41="","",IF(S41="Back",1/P41,IF(S41="Lay",1-1/P41,"")))</f>
        <v/>
      </c>
      <c r="V41" s="110" t="str">
        <f>IF(U41="","",IF(S41="Back",N41,1-N41))</f>
        <v/>
      </c>
      <c r="W41" s="111" t="str">
        <f>IF(P41="","",(P41-1)/(O41-1)-1)</f>
        <v/>
      </c>
      <c r="X41" s="112" t="str">
        <f>IF(S41="-","",IF(S41="","",IF(S41="Back",V41/U41-1,(1-U41)/(1-V41)-1)))</f>
        <v/>
      </c>
      <c r="Z41" s="67"/>
      <c r="AA41" s="67"/>
    </row>
    <row r="42" spans="1:27" x14ac:dyDescent="0.25">
      <c r="D42" s="158">
        <f>SUM(D40:D41)</f>
        <v>0</v>
      </c>
      <c r="E42" s="159">
        <f>SUM(E40:E41)</f>
        <v>0</v>
      </c>
      <c r="F42" s="159">
        <f>SUM(F40:F41)</f>
        <v>0</v>
      </c>
      <c r="G42" s="123" t="e">
        <f>SUM(G40:G41)</f>
        <v>#DIV/0!</v>
      </c>
      <c r="I42" s="35"/>
      <c r="J42" s="158">
        <f>SUM(J40:J41)</f>
        <v>0</v>
      </c>
      <c r="K42" s="123" t="e">
        <f>SUM(K40:K41)</f>
        <v>#DIV/0!</v>
      </c>
      <c r="L42" s="33"/>
      <c r="M42" s="33"/>
      <c r="N42" s="117" t="e">
        <f>SUM(N40:N41)</f>
        <v>#DIV/0!</v>
      </c>
      <c r="P42" s="48"/>
      <c r="Q42" s="37"/>
      <c r="R42" s="48"/>
      <c r="U42" s="38"/>
      <c r="V42" s="38"/>
      <c r="W42" s="38"/>
      <c r="X42" s="38"/>
      <c r="Z42" s="67"/>
      <c r="AA42" s="72"/>
    </row>
    <row r="43" spans="1:27" x14ac:dyDescent="0.25">
      <c r="I43" s="35"/>
      <c r="L43" s="33"/>
      <c r="M43" s="33"/>
      <c r="P43" s="48"/>
      <c r="Q43" s="37"/>
      <c r="R43" s="48"/>
      <c r="W43" s="64" t="str">
        <f>IF(U43="","",V43/U43-1)</f>
        <v/>
      </c>
      <c r="X43" s="65"/>
      <c r="Z43" s="72"/>
      <c r="AA43" s="67"/>
    </row>
    <row r="44" spans="1:27" x14ac:dyDescent="0.25">
      <c r="A44" s="624" t="s">
        <v>186</v>
      </c>
      <c r="B44" s="621"/>
      <c r="C44" s="171" t="s">
        <v>51</v>
      </c>
      <c r="D44" s="125">
        <f>Home!L41</f>
        <v>0</v>
      </c>
      <c r="E44" s="125">
        <f>Away!L41</f>
        <v>0</v>
      </c>
      <c r="F44" s="125">
        <f t="shared" ref="F44:F52" si="27">SUM(D44:E44)/2</f>
        <v>0</v>
      </c>
      <c r="G44" s="119" t="e">
        <f t="shared" ref="G44:G52" si="28">F44/B$8</f>
        <v>#DIV/0!</v>
      </c>
      <c r="H44" s="114" t="e">
        <f>IF(G44=0,"n/a",1/G44)</f>
        <v>#DIV/0!</v>
      </c>
      <c r="I44" s="35"/>
      <c r="J44" s="118">
        <f>h2h!AF41</f>
        <v>0</v>
      </c>
      <c r="K44" s="119" t="e">
        <f>J44/SUM(J$44:J$52)</f>
        <v>#DIV/0!</v>
      </c>
      <c r="L44" s="114" t="e">
        <f>IF(K44=0,"n/a",1/K44)</f>
        <v>#DIV/0!</v>
      </c>
      <c r="M44" s="33"/>
      <c r="N44" s="163" t="e">
        <f>N6*N15</f>
        <v>#DIV/0!</v>
      </c>
      <c r="O44" s="164" t="e">
        <f t="shared" ref="O44:O52" si="29">IF(N44=0,100,1/N44)</f>
        <v>#DIV/0!</v>
      </c>
      <c r="P44" s="29"/>
      <c r="Q44" s="367" t="e">
        <f>IF(AND(P44&gt;O44,N44&gt;0.7,(K44*1.2)&gt;G44),"B","")</f>
        <v>#DIV/0!</v>
      </c>
      <c r="R44" s="376"/>
      <c r="S44" s="597" t="str">
        <f>IF(R44="",IF(OR(P44="",J$53&lt;10),"",IF(AND(P44&gt;=O44,K44&gt;N44,K44&gt;0.25),"Back","")),R44)</f>
        <v/>
      </c>
      <c r="T44" s="36"/>
      <c r="U44" s="352" t="str">
        <f>IF(S44="-","",IF(S44="","",1/P44))</f>
        <v/>
      </c>
      <c r="V44" s="106" t="str">
        <f t="shared" ref="V44:V52" si="30">IF(U44="","",N44)</f>
        <v/>
      </c>
      <c r="W44" s="160" t="str">
        <f>IF(P44="","",(P44-1)/(O44-1)-1)</f>
        <v/>
      </c>
      <c r="X44" s="65"/>
    </row>
    <row r="45" spans="1:27" x14ac:dyDescent="0.25">
      <c r="A45" s="625"/>
      <c r="B45" s="626"/>
      <c r="C45" s="172" t="s">
        <v>52</v>
      </c>
      <c r="D45" s="131">
        <f>Home!L42</f>
        <v>0</v>
      </c>
      <c r="E45" s="131">
        <f>Away!L42</f>
        <v>0</v>
      </c>
      <c r="F45" s="131">
        <f t="shared" si="27"/>
        <v>0</v>
      </c>
      <c r="G45" s="132" t="e">
        <f t="shared" si="28"/>
        <v>#DIV/0!</v>
      </c>
      <c r="H45" s="133" t="e">
        <f>IF(G45=0,"n/a",1/G45)</f>
        <v>#DIV/0!</v>
      </c>
      <c r="I45" s="35"/>
      <c r="J45" s="130">
        <f>h2h!AF42</f>
        <v>0</v>
      </c>
      <c r="K45" s="132" t="e">
        <f t="shared" ref="K45:K52" si="31">J45/SUM(J$44:J$52)</f>
        <v>#DIV/0!</v>
      </c>
      <c r="L45" s="133" t="e">
        <f>IF(K45=0,"n/a",1/K45)</f>
        <v>#DIV/0!</v>
      </c>
      <c r="M45" s="33"/>
      <c r="N45" s="165" t="e">
        <f>N15*N8</f>
        <v>#DIV/0!</v>
      </c>
      <c r="O45" s="166" t="e">
        <f t="shared" si="29"/>
        <v>#DIV/0!</v>
      </c>
      <c r="P45" s="30"/>
      <c r="Q45" s="369" t="e">
        <f t="shared" ref="Q45:Q52" si="32">IF(AND(P45&gt;O45,N45&gt;0.7,(K45*1.2)&gt;G45),"B","")</f>
        <v>#DIV/0!</v>
      </c>
      <c r="R45" s="377"/>
      <c r="S45" s="598" t="str">
        <f t="shared" ref="S45:S52" si="33">IF(R45="",IF(OR(P45="",J$53&lt;10),"",IF(AND(P45&gt;=O45,K45&gt;N45,K45&gt;0.25),"Back","")),R45)</f>
        <v/>
      </c>
      <c r="T45" s="36"/>
      <c r="U45" s="353" t="str">
        <f t="shared" ref="U45:U52" si="34">IF(S45="-","",IF(S45="","",1/P45))</f>
        <v/>
      </c>
      <c r="V45" s="136" t="str">
        <f t="shared" si="30"/>
        <v/>
      </c>
      <c r="W45" s="161" t="str">
        <f t="shared" ref="W45:W52" si="35">IF(P45="","",(P45-1)/(O45-1)-1)</f>
        <v/>
      </c>
      <c r="X45" s="65"/>
    </row>
    <row r="46" spans="1:27" x14ac:dyDescent="0.25">
      <c r="A46" s="625"/>
      <c r="B46" s="626"/>
      <c r="C46" s="172" t="s">
        <v>53</v>
      </c>
      <c r="D46" s="131">
        <f>Home!L43</f>
        <v>0</v>
      </c>
      <c r="E46" s="131">
        <f>Away!L43</f>
        <v>0</v>
      </c>
      <c r="F46" s="131">
        <f t="shared" si="27"/>
        <v>0</v>
      </c>
      <c r="G46" s="132" t="e">
        <f t="shared" si="28"/>
        <v>#DIV/0!</v>
      </c>
      <c r="H46" s="133" t="e">
        <f t="shared" ref="H46:H52" si="36">IF(G46=0,"n/a",1/G46)</f>
        <v>#DIV/0!</v>
      </c>
      <c r="I46" s="35"/>
      <c r="J46" s="130">
        <f>h2h!AF43</f>
        <v>0</v>
      </c>
      <c r="K46" s="132" t="e">
        <f t="shared" si="31"/>
        <v>#DIV/0!</v>
      </c>
      <c r="L46" s="133" t="e">
        <f t="shared" ref="L46:L52" si="37">IF(K46=0,"n/a",1/K46)</f>
        <v>#DIV/0!</v>
      </c>
      <c r="M46" s="33"/>
      <c r="N46" s="165" t="e">
        <f>N15*N7</f>
        <v>#DIV/0!</v>
      </c>
      <c r="O46" s="166" t="e">
        <f t="shared" si="29"/>
        <v>#DIV/0!</v>
      </c>
      <c r="P46" s="30"/>
      <c r="Q46" s="369" t="e">
        <f t="shared" si="32"/>
        <v>#DIV/0!</v>
      </c>
      <c r="R46" s="377"/>
      <c r="S46" s="598" t="str">
        <f t="shared" si="33"/>
        <v/>
      </c>
      <c r="T46" s="36"/>
      <c r="U46" s="353" t="str">
        <f t="shared" si="34"/>
        <v/>
      </c>
      <c r="V46" s="136" t="str">
        <f t="shared" si="30"/>
        <v/>
      </c>
      <c r="W46" s="161" t="str">
        <f t="shared" si="35"/>
        <v/>
      </c>
      <c r="X46" s="65"/>
    </row>
    <row r="47" spans="1:27" x14ac:dyDescent="0.25">
      <c r="A47" s="625"/>
      <c r="B47" s="626"/>
      <c r="C47" s="172" t="s">
        <v>54</v>
      </c>
      <c r="D47" s="131">
        <f>Home!L44</f>
        <v>0</v>
      </c>
      <c r="E47" s="131">
        <f>Away!L44</f>
        <v>0</v>
      </c>
      <c r="F47" s="131">
        <f t="shared" si="27"/>
        <v>0</v>
      </c>
      <c r="G47" s="132" t="e">
        <f t="shared" si="28"/>
        <v>#DIV/0!</v>
      </c>
      <c r="H47" s="133" t="e">
        <f t="shared" si="36"/>
        <v>#DIV/0!</v>
      </c>
      <c r="I47" s="35"/>
      <c r="J47" s="130">
        <f>h2h!AF44</f>
        <v>0</v>
      </c>
      <c r="K47" s="132" t="e">
        <f t="shared" si="31"/>
        <v>#DIV/0!</v>
      </c>
      <c r="L47" s="133" t="e">
        <f t="shared" si="37"/>
        <v>#DIV/0!</v>
      </c>
      <c r="M47" s="33"/>
      <c r="N47" s="165" t="e">
        <f>N17*N6</f>
        <v>#DIV/0!</v>
      </c>
      <c r="O47" s="166" t="e">
        <f t="shared" si="29"/>
        <v>#DIV/0!</v>
      </c>
      <c r="P47" s="30"/>
      <c r="Q47" s="369" t="e">
        <f t="shared" si="32"/>
        <v>#DIV/0!</v>
      </c>
      <c r="R47" s="377"/>
      <c r="S47" s="598" t="str">
        <f t="shared" si="33"/>
        <v/>
      </c>
      <c r="T47" s="36"/>
      <c r="U47" s="353" t="str">
        <f t="shared" si="34"/>
        <v/>
      </c>
      <c r="V47" s="136" t="str">
        <f t="shared" si="30"/>
        <v/>
      </c>
      <c r="W47" s="161" t="str">
        <f t="shared" si="35"/>
        <v/>
      </c>
      <c r="X47" s="65"/>
      <c r="Y47" s="43"/>
      <c r="Z47" s="43"/>
      <c r="AA47" s="43"/>
    </row>
    <row r="48" spans="1:27" x14ac:dyDescent="0.25">
      <c r="A48" s="625"/>
      <c r="B48" s="626"/>
      <c r="C48" s="172" t="s">
        <v>55</v>
      </c>
      <c r="D48" s="131">
        <f>Home!L45</f>
        <v>0</v>
      </c>
      <c r="E48" s="131">
        <f>Away!L45</f>
        <v>0</v>
      </c>
      <c r="F48" s="131">
        <f t="shared" si="27"/>
        <v>0</v>
      </c>
      <c r="G48" s="132" t="e">
        <f t="shared" si="28"/>
        <v>#DIV/0!</v>
      </c>
      <c r="H48" s="133" t="e">
        <f t="shared" si="36"/>
        <v>#DIV/0!</v>
      </c>
      <c r="I48" s="35"/>
      <c r="J48" s="130">
        <f>h2h!AF45</f>
        <v>0</v>
      </c>
      <c r="K48" s="132" t="e">
        <f t="shared" si="31"/>
        <v>#DIV/0!</v>
      </c>
      <c r="L48" s="133" t="e">
        <f t="shared" si="37"/>
        <v>#DIV/0!</v>
      </c>
      <c r="M48" s="33"/>
      <c r="N48" s="165" t="e">
        <f>N17*N8</f>
        <v>#DIV/0!</v>
      </c>
      <c r="O48" s="166" t="e">
        <f t="shared" si="29"/>
        <v>#DIV/0!</v>
      </c>
      <c r="P48" s="30"/>
      <c r="Q48" s="369" t="e">
        <f t="shared" si="32"/>
        <v>#DIV/0!</v>
      </c>
      <c r="R48" s="377"/>
      <c r="S48" s="598" t="str">
        <f t="shared" si="33"/>
        <v/>
      </c>
      <c r="T48" s="36"/>
      <c r="U48" s="353" t="str">
        <f t="shared" si="34"/>
        <v/>
      </c>
      <c r="V48" s="136" t="str">
        <f t="shared" si="30"/>
        <v/>
      </c>
      <c r="W48" s="161" t="str">
        <f t="shared" si="35"/>
        <v/>
      </c>
      <c r="X48" s="65"/>
      <c r="Y48" s="43"/>
      <c r="Z48" s="43"/>
      <c r="AA48" s="43"/>
    </row>
    <row r="49" spans="1:27" x14ac:dyDescent="0.25">
      <c r="A49" s="625"/>
      <c r="B49" s="626"/>
      <c r="C49" s="172" t="s">
        <v>56</v>
      </c>
      <c r="D49" s="131">
        <f>Home!L46</f>
        <v>0</v>
      </c>
      <c r="E49" s="131">
        <f>Away!L46</f>
        <v>0</v>
      </c>
      <c r="F49" s="131">
        <f t="shared" si="27"/>
        <v>0</v>
      </c>
      <c r="G49" s="132" t="e">
        <f t="shared" si="28"/>
        <v>#DIV/0!</v>
      </c>
      <c r="H49" s="133" t="e">
        <f t="shared" si="36"/>
        <v>#DIV/0!</v>
      </c>
      <c r="I49" s="35"/>
      <c r="J49" s="130">
        <f>h2h!AF46</f>
        <v>0</v>
      </c>
      <c r="K49" s="132" t="e">
        <f t="shared" si="31"/>
        <v>#DIV/0!</v>
      </c>
      <c r="L49" s="133" t="e">
        <f t="shared" si="37"/>
        <v>#DIV/0!</v>
      </c>
      <c r="M49" s="33"/>
      <c r="N49" s="165" t="e">
        <f>N17*N7</f>
        <v>#DIV/0!</v>
      </c>
      <c r="O49" s="166" t="e">
        <f t="shared" si="29"/>
        <v>#DIV/0!</v>
      </c>
      <c r="P49" s="30"/>
      <c r="Q49" s="369" t="e">
        <f t="shared" si="32"/>
        <v>#DIV/0!</v>
      </c>
      <c r="R49" s="377"/>
      <c r="S49" s="598" t="str">
        <f t="shared" si="33"/>
        <v/>
      </c>
      <c r="T49" s="36"/>
      <c r="U49" s="353" t="str">
        <f t="shared" si="34"/>
        <v/>
      </c>
      <c r="V49" s="136" t="str">
        <f t="shared" si="30"/>
        <v/>
      </c>
      <c r="W49" s="161" t="str">
        <f t="shared" si="35"/>
        <v/>
      </c>
      <c r="X49" s="65"/>
      <c r="Y49" s="43"/>
      <c r="Z49" s="43"/>
      <c r="AA49" s="43"/>
    </row>
    <row r="50" spans="1:27" x14ac:dyDescent="0.25">
      <c r="A50" s="625"/>
      <c r="B50" s="626"/>
      <c r="C50" s="172" t="s">
        <v>57</v>
      </c>
      <c r="D50" s="131">
        <f>Home!L47</f>
        <v>0</v>
      </c>
      <c r="E50" s="131">
        <f>Away!L47</f>
        <v>0</v>
      </c>
      <c r="F50" s="131">
        <f t="shared" si="27"/>
        <v>0</v>
      </c>
      <c r="G50" s="132" t="e">
        <f t="shared" si="28"/>
        <v>#DIV/0!</v>
      </c>
      <c r="H50" s="133" t="e">
        <f t="shared" si="36"/>
        <v>#DIV/0!</v>
      </c>
      <c r="I50" s="35"/>
      <c r="J50" s="130">
        <f>h2h!AF47</f>
        <v>0</v>
      </c>
      <c r="K50" s="132" t="e">
        <f t="shared" si="31"/>
        <v>#DIV/0!</v>
      </c>
      <c r="L50" s="133" t="e">
        <f t="shared" si="37"/>
        <v>#DIV/0!</v>
      </c>
      <c r="M50" s="33"/>
      <c r="N50" s="165" t="e">
        <f>N16*N6</f>
        <v>#DIV/0!</v>
      </c>
      <c r="O50" s="166" t="e">
        <f t="shared" si="29"/>
        <v>#DIV/0!</v>
      </c>
      <c r="P50" s="30"/>
      <c r="Q50" s="369" t="e">
        <f t="shared" si="32"/>
        <v>#DIV/0!</v>
      </c>
      <c r="R50" s="377"/>
      <c r="S50" s="598" t="str">
        <f t="shared" si="33"/>
        <v/>
      </c>
      <c r="T50" s="36"/>
      <c r="U50" s="353" t="str">
        <f t="shared" si="34"/>
        <v/>
      </c>
      <c r="V50" s="136" t="str">
        <f t="shared" si="30"/>
        <v/>
      </c>
      <c r="W50" s="161" t="str">
        <f t="shared" si="35"/>
        <v/>
      </c>
      <c r="X50" s="65"/>
      <c r="Y50" s="43"/>
      <c r="Z50" s="43"/>
      <c r="AA50" s="43"/>
    </row>
    <row r="51" spans="1:27" x14ac:dyDescent="0.25">
      <c r="A51" s="625"/>
      <c r="B51" s="626"/>
      <c r="C51" s="172" t="s">
        <v>58</v>
      </c>
      <c r="D51" s="131">
        <f>Home!L48</f>
        <v>0</v>
      </c>
      <c r="E51" s="131">
        <f>Away!L48</f>
        <v>0</v>
      </c>
      <c r="F51" s="131">
        <f t="shared" si="27"/>
        <v>0</v>
      </c>
      <c r="G51" s="132" t="e">
        <f t="shared" si="28"/>
        <v>#DIV/0!</v>
      </c>
      <c r="H51" s="133" t="e">
        <f t="shared" si="36"/>
        <v>#DIV/0!</v>
      </c>
      <c r="I51" s="35"/>
      <c r="J51" s="130">
        <f>h2h!AF48</f>
        <v>0</v>
      </c>
      <c r="K51" s="132" t="e">
        <f t="shared" si="31"/>
        <v>#DIV/0!</v>
      </c>
      <c r="L51" s="133" t="e">
        <f t="shared" si="37"/>
        <v>#DIV/0!</v>
      </c>
      <c r="M51" s="33"/>
      <c r="N51" s="165" t="e">
        <f>N16*N8</f>
        <v>#DIV/0!</v>
      </c>
      <c r="O51" s="166" t="e">
        <f t="shared" si="29"/>
        <v>#DIV/0!</v>
      </c>
      <c r="P51" s="30"/>
      <c r="Q51" s="369" t="e">
        <f t="shared" si="32"/>
        <v>#DIV/0!</v>
      </c>
      <c r="R51" s="377"/>
      <c r="S51" s="598" t="str">
        <f t="shared" si="33"/>
        <v/>
      </c>
      <c r="T51" s="36"/>
      <c r="U51" s="353" t="str">
        <f t="shared" si="34"/>
        <v/>
      </c>
      <c r="V51" s="136" t="str">
        <f t="shared" si="30"/>
        <v/>
      </c>
      <c r="W51" s="161" t="str">
        <f t="shared" si="35"/>
        <v/>
      </c>
      <c r="X51" s="65"/>
      <c r="Y51" s="43"/>
      <c r="Z51" s="43"/>
      <c r="AA51" s="43"/>
    </row>
    <row r="52" spans="1:27" x14ac:dyDescent="0.25">
      <c r="A52" s="622"/>
      <c r="B52" s="623"/>
      <c r="C52" s="173" t="s">
        <v>59</v>
      </c>
      <c r="D52" s="127">
        <f>Home!L49</f>
        <v>0</v>
      </c>
      <c r="E52" s="127">
        <f>Away!L49</f>
        <v>0</v>
      </c>
      <c r="F52" s="127">
        <f t="shared" si="27"/>
        <v>0</v>
      </c>
      <c r="G52" s="121" t="e">
        <f t="shared" si="28"/>
        <v>#DIV/0!</v>
      </c>
      <c r="H52" s="116" t="e">
        <f t="shared" si="36"/>
        <v>#DIV/0!</v>
      </c>
      <c r="I52" s="35"/>
      <c r="J52" s="120">
        <f>h2h!AF49</f>
        <v>0</v>
      </c>
      <c r="K52" s="121" t="e">
        <f t="shared" si="31"/>
        <v>#DIV/0!</v>
      </c>
      <c r="L52" s="116" t="e">
        <f t="shared" si="37"/>
        <v>#DIV/0!</v>
      </c>
      <c r="M52" s="33"/>
      <c r="N52" s="167" t="e">
        <f>N16*N7</f>
        <v>#DIV/0!</v>
      </c>
      <c r="O52" s="168" t="e">
        <f t="shared" si="29"/>
        <v>#DIV/0!</v>
      </c>
      <c r="P52" s="423"/>
      <c r="Q52" s="368" t="e">
        <f t="shared" si="32"/>
        <v>#DIV/0!</v>
      </c>
      <c r="R52" s="378"/>
      <c r="S52" s="599" t="str">
        <f t="shared" si="33"/>
        <v/>
      </c>
      <c r="T52" s="36"/>
      <c r="U52" s="354" t="str">
        <f t="shared" si="34"/>
        <v/>
      </c>
      <c r="V52" s="136" t="str">
        <f t="shared" si="30"/>
        <v/>
      </c>
      <c r="W52" s="162" t="str">
        <f t="shared" si="35"/>
        <v/>
      </c>
      <c r="Y52" s="43"/>
      <c r="Z52" s="43"/>
      <c r="AA52" s="43"/>
    </row>
    <row r="53" spans="1:27" x14ac:dyDescent="0.25">
      <c r="D53" s="158">
        <f>SUM(D44:D52)</f>
        <v>0</v>
      </c>
      <c r="E53" s="159">
        <f>SUM(E44:E52)</f>
        <v>0</v>
      </c>
      <c r="F53" s="159">
        <f>SUM(F44:F52)</f>
        <v>0</v>
      </c>
      <c r="G53" s="123" t="e">
        <f>SUM(G44:G52)</f>
        <v>#DIV/0!</v>
      </c>
      <c r="J53" s="158">
        <f>SUM(J44:J52)</f>
        <v>0</v>
      </c>
      <c r="K53" s="170" t="e">
        <f>SUM(K44:K52)</f>
        <v>#DIV/0!</v>
      </c>
      <c r="L53" s="33"/>
      <c r="M53" s="33"/>
      <c r="N53" s="169" t="e">
        <f>SUM(N44:N52)</f>
        <v>#DIV/0!</v>
      </c>
      <c r="P53" s="48"/>
      <c r="Q53" s="37"/>
      <c r="R53" s="48"/>
      <c r="S53" s="48"/>
      <c r="T53" s="287"/>
      <c r="U53" s="379">
        <f>SUM(U44:U52)</f>
        <v>0</v>
      </c>
      <c r="V53" s="356">
        <f>SUM(V44:V52)</f>
        <v>0</v>
      </c>
      <c r="W53" s="380" t="s">
        <v>192</v>
      </c>
      <c r="X53" s="355" t="str">
        <f>IF(V53=0,"n/a",IF(OR(W53="Lay",W53=""),U53/V53-1,V53/U53-1))</f>
        <v>n/a</v>
      </c>
    </row>
    <row r="54" spans="1:27" x14ac:dyDescent="0.25">
      <c r="L54" s="33"/>
      <c r="M54" s="33"/>
      <c r="P54" s="48"/>
      <c r="Q54" s="37" t="str">
        <f>IF(N54&gt;0.6,"H",IF(AND(N54&gt;0, N54&lt;0.2),"L",""))</f>
        <v/>
      </c>
      <c r="R54" s="48"/>
      <c r="U54" s="359" t="str">
        <f>IF(U53=0,"n/a",1/U53)</f>
        <v>n/a</v>
      </c>
      <c r="V54" s="357" t="str">
        <f>IF(V53=0,"n/a",1/V53)</f>
        <v>n/a</v>
      </c>
      <c r="W54" s="64"/>
      <c r="X54" s="65"/>
    </row>
    <row r="55" spans="1:27" x14ac:dyDescent="0.25">
      <c r="L55" s="33"/>
      <c r="M55" s="33"/>
      <c r="P55" s="383"/>
      <c r="Q55" s="384" t="str">
        <f>IF(N55&gt;0.6,"H",IF(AND(N55&gt;0, N55&lt;0.2),"L",""))</f>
        <v/>
      </c>
      <c r="R55" s="383"/>
      <c r="S55" s="385"/>
      <c r="U55" s="43"/>
      <c r="V55" s="43"/>
      <c r="W55" s="64" t="str">
        <f>IF(U55="","",V55/U55-1)</f>
        <v/>
      </c>
      <c r="X55" s="65"/>
    </row>
    <row r="56" spans="1:27" x14ac:dyDescent="0.25">
      <c r="A56" s="620" t="s">
        <v>100</v>
      </c>
      <c r="B56" s="621"/>
      <c r="C56" s="171" t="s">
        <v>13</v>
      </c>
      <c r="D56" s="125">
        <f>Home!W29</f>
        <v>0</v>
      </c>
      <c r="E56" s="125">
        <f>Away!W29</f>
        <v>0</v>
      </c>
      <c r="F56" s="125">
        <f t="shared" ref="F56:F72" si="38">SUM(D56:E56)/2</f>
        <v>0</v>
      </c>
      <c r="G56" s="119" t="e">
        <f t="shared" ref="G56:G72" si="39">F56/B$8</f>
        <v>#DIV/0!</v>
      </c>
      <c r="H56" s="114" t="e">
        <f>IF(G56=0,"n/a",1/G56)</f>
        <v>#DIV/0!</v>
      </c>
      <c r="I56" s="35"/>
      <c r="J56" s="118">
        <f>h2h!AN53</f>
        <v>0</v>
      </c>
      <c r="K56" s="119" t="e">
        <f t="shared" ref="K56:K72" si="40">J56/SUM(J$28:J$29)</f>
        <v>#DIV/0!</v>
      </c>
      <c r="L56" s="114" t="e">
        <f>IF(K56=0,"n/a",1/K56)</f>
        <v>#DIV/0!</v>
      </c>
      <c r="M56" s="33"/>
      <c r="N56" s="113" t="e">
        <f t="shared" ref="N56:N72" si="41">(G56+K56)/2</f>
        <v>#DIV/0!</v>
      </c>
      <c r="O56" s="114" t="e">
        <f t="shared" ref="O56:O72" si="42">IF(N56=0,100,1/N56)</f>
        <v>#DIV/0!</v>
      </c>
      <c r="P56" s="30"/>
      <c r="Q56" s="369" t="e">
        <f>IF(AND(P56&gt;O56,N56&gt;0.7,(K56*1.2)&gt;G56),"B",IF(AND(P56&gt;0,N56&lt;0.25,P56&lt;O56,(G56*1.2)&gt;=K56),"L",""))</f>
        <v>#DIV/0!</v>
      </c>
      <c r="R56" s="377"/>
      <c r="S56" s="598" t="str">
        <f>IF(R56="",IF(OR(P56="",J56&gt;0),"",IF(AND(N56&lt;0.1,P56&lt;=25,P56&lt;O56,W56&lt;-0.25),"Lay","")),R56)</f>
        <v/>
      </c>
      <c r="T56" s="348"/>
      <c r="U56" s="352" t="str">
        <f t="shared" ref="U56:U72" si="43">IF(S56="-","",IF(S56="","",1/P56))</f>
        <v/>
      </c>
      <c r="V56" s="106" t="str">
        <f t="shared" ref="V56:V72" si="44">IF(U56="","",N56)</f>
        <v/>
      </c>
      <c r="W56" s="160" t="str">
        <f>IF(P56="","",(P56-1)/(O56-1)-1)</f>
        <v/>
      </c>
      <c r="X56" s="65"/>
      <c r="Y56" s="74"/>
      <c r="Z56" s="43"/>
      <c r="AA56" s="73"/>
    </row>
    <row r="57" spans="1:27" x14ac:dyDescent="0.25">
      <c r="A57" s="625"/>
      <c r="B57" s="626"/>
      <c r="C57" s="172" t="s">
        <v>14</v>
      </c>
      <c r="D57" s="131">
        <f>Home!X29</f>
        <v>0</v>
      </c>
      <c r="E57" s="131">
        <f>Away!X29</f>
        <v>0</v>
      </c>
      <c r="F57" s="131">
        <f t="shared" si="38"/>
        <v>0</v>
      </c>
      <c r="G57" s="132" t="e">
        <f t="shared" si="39"/>
        <v>#DIV/0!</v>
      </c>
      <c r="H57" s="133" t="e">
        <f>IF(G57=0,"n/a",1/G57)</f>
        <v>#DIV/0!</v>
      </c>
      <c r="I57" s="35"/>
      <c r="J57" s="130">
        <f>h2h!AO53</f>
        <v>0</v>
      </c>
      <c r="K57" s="132" t="e">
        <f t="shared" si="40"/>
        <v>#DIV/0!</v>
      </c>
      <c r="L57" s="133" t="e">
        <f>IF(K57=0,"n/a",1/K57)</f>
        <v>#DIV/0!</v>
      </c>
      <c r="M57" s="33"/>
      <c r="N57" s="135" t="e">
        <f t="shared" si="41"/>
        <v>#DIV/0!</v>
      </c>
      <c r="O57" s="133" t="e">
        <f t="shared" si="42"/>
        <v>#DIV/0!</v>
      </c>
      <c r="P57" s="30"/>
      <c r="Q57" s="369" t="e">
        <f t="shared" ref="Q57:Q72" si="45">IF(AND(P57&gt;O57,N57&gt;0.7,(K57*1.2)&gt;G57),"B",IF(AND(P57&gt;0,N57&lt;0.25,P57&lt;O57,(G57*1.2)&gt;=K57),"L",""))</f>
        <v>#DIV/0!</v>
      </c>
      <c r="R57" s="377"/>
      <c r="S57" s="598" t="str">
        <f t="shared" ref="S57:S72" si="46">IF(R57="",IF(OR(P57="",J57&gt;0),"",IF(AND(N57&lt;0.1,P57&lt;=25,P57&lt;O57,W57&lt;-0.25),"Lay","")),R57)</f>
        <v/>
      </c>
      <c r="T57" s="348"/>
      <c r="U57" s="353" t="str">
        <f t="shared" si="43"/>
        <v/>
      </c>
      <c r="V57" s="136" t="str">
        <f t="shared" si="44"/>
        <v/>
      </c>
      <c r="W57" s="161" t="str">
        <f t="shared" ref="W57:W72" si="47">IF(P57="","",(P57-1)/(O57-1)-1)</f>
        <v/>
      </c>
      <c r="X57" s="65"/>
      <c r="Y57" s="43"/>
      <c r="Z57" s="43"/>
      <c r="AA57" s="73"/>
    </row>
    <row r="58" spans="1:27" x14ac:dyDescent="0.25">
      <c r="A58" s="625"/>
      <c r="B58" s="626"/>
      <c r="C58" s="172" t="s">
        <v>15</v>
      </c>
      <c r="D58" s="131">
        <f>Home!Y29</f>
        <v>0</v>
      </c>
      <c r="E58" s="131">
        <f>Away!Y29</f>
        <v>0</v>
      </c>
      <c r="F58" s="131">
        <f t="shared" si="38"/>
        <v>0</v>
      </c>
      <c r="G58" s="132" t="e">
        <f t="shared" si="39"/>
        <v>#DIV/0!</v>
      </c>
      <c r="H58" s="133" t="e">
        <f t="shared" ref="H58:H72" si="48">IF(G58=0,"n/a",1/G58)</f>
        <v>#DIV/0!</v>
      </c>
      <c r="I58" s="35"/>
      <c r="J58" s="130">
        <f>h2h!AP53</f>
        <v>0</v>
      </c>
      <c r="K58" s="132" t="e">
        <f t="shared" si="40"/>
        <v>#DIV/0!</v>
      </c>
      <c r="L58" s="133" t="e">
        <f t="shared" ref="L58:L72" si="49">IF(K58=0,"n/a",1/K58)</f>
        <v>#DIV/0!</v>
      </c>
      <c r="M58" s="33"/>
      <c r="N58" s="135" t="e">
        <f t="shared" si="41"/>
        <v>#DIV/0!</v>
      </c>
      <c r="O58" s="133" t="e">
        <f t="shared" si="42"/>
        <v>#DIV/0!</v>
      </c>
      <c r="P58" s="30"/>
      <c r="Q58" s="369" t="e">
        <f t="shared" si="45"/>
        <v>#DIV/0!</v>
      </c>
      <c r="R58" s="426"/>
      <c r="S58" s="598" t="str">
        <f t="shared" si="46"/>
        <v/>
      </c>
      <c r="T58" s="348"/>
      <c r="U58" s="353" t="str">
        <f t="shared" si="43"/>
        <v/>
      </c>
      <c r="V58" s="136" t="str">
        <f t="shared" si="44"/>
        <v/>
      </c>
      <c r="W58" s="161" t="str">
        <f t="shared" si="47"/>
        <v/>
      </c>
      <c r="X58" s="65"/>
      <c r="Y58" s="43"/>
      <c r="Z58" s="43"/>
    </row>
    <row r="59" spans="1:27" x14ac:dyDescent="0.25">
      <c r="A59" s="625"/>
      <c r="B59" s="626"/>
      <c r="C59" s="172" t="s">
        <v>16</v>
      </c>
      <c r="D59" s="131">
        <f>Home!Z29</f>
        <v>0</v>
      </c>
      <c r="E59" s="131">
        <f>Away!Z29</f>
        <v>0</v>
      </c>
      <c r="F59" s="131">
        <f t="shared" si="38"/>
        <v>0</v>
      </c>
      <c r="G59" s="132" t="e">
        <f t="shared" si="39"/>
        <v>#DIV/0!</v>
      </c>
      <c r="H59" s="133" t="e">
        <f t="shared" si="48"/>
        <v>#DIV/0!</v>
      </c>
      <c r="I59" s="35"/>
      <c r="J59" s="130">
        <f>h2h!AQ53</f>
        <v>0</v>
      </c>
      <c r="K59" s="132" t="e">
        <f t="shared" si="40"/>
        <v>#DIV/0!</v>
      </c>
      <c r="L59" s="133" t="e">
        <f t="shared" si="49"/>
        <v>#DIV/0!</v>
      </c>
      <c r="M59" s="33"/>
      <c r="N59" s="135" t="e">
        <f t="shared" si="41"/>
        <v>#DIV/0!</v>
      </c>
      <c r="O59" s="133" t="e">
        <f t="shared" si="42"/>
        <v>#DIV/0!</v>
      </c>
      <c r="P59" s="30"/>
      <c r="Q59" s="369" t="e">
        <f t="shared" si="45"/>
        <v>#DIV/0!</v>
      </c>
      <c r="R59" s="377"/>
      <c r="S59" s="598" t="str">
        <f t="shared" si="46"/>
        <v/>
      </c>
      <c r="T59" s="348"/>
      <c r="U59" s="353" t="str">
        <f t="shared" si="43"/>
        <v/>
      </c>
      <c r="V59" s="136" t="str">
        <f t="shared" si="44"/>
        <v/>
      </c>
      <c r="W59" s="161" t="str">
        <f t="shared" si="47"/>
        <v/>
      </c>
      <c r="X59" s="65"/>
      <c r="Y59" s="43"/>
      <c r="Z59" s="43"/>
    </row>
    <row r="60" spans="1:27" x14ac:dyDescent="0.25">
      <c r="A60" s="625"/>
      <c r="B60" s="626"/>
      <c r="C60" s="172" t="s">
        <v>17</v>
      </c>
      <c r="D60" s="131">
        <f>Home!AA29</f>
        <v>0</v>
      </c>
      <c r="E60" s="131">
        <f>Away!AA29</f>
        <v>0</v>
      </c>
      <c r="F60" s="131">
        <f t="shared" si="38"/>
        <v>0</v>
      </c>
      <c r="G60" s="132" t="e">
        <f t="shared" si="39"/>
        <v>#DIV/0!</v>
      </c>
      <c r="H60" s="133" t="e">
        <f t="shared" si="48"/>
        <v>#DIV/0!</v>
      </c>
      <c r="I60" s="35"/>
      <c r="J60" s="130">
        <f>h2h!AR53</f>
        <v>0</v>
      </c>
      <c r="K60" s="132" t="e">
        <f t="shared" si="40"/>
        <v>#DIV/0!</v>
      </c>
      <c r="L60" s="133" t="e">
        <f t="shared" si="49"/>
        <v>#DIV/0!</v>
      </c>
      <c r="M60" s="33"/>
      <c r="N60" s="135" t="e">
        <f t="shared" si="41"/>
        <v>#DIV/0!</v>
      </c>
      <c r="O60" s="133" t="e">
        <f t="shared" si="42"/>
        <v>#DIV/0!</v>
      </c>
      <c r="P60" s="30"/>
      <c r="Q60" s="369" t="e">
        <f t="shared" si="45"/>
        <v>#DIV/0!</v>
      </c>
      <c r="R60" s="377"/>
      <c r="S60" s="598" t="str">
        <f t="shared" si="46"/>
        <v/>
      </c>
      <c r="T60" s="348"/>
      <c r="U60" s="353" t="str">
        <f t="shared" si="43"/>
        <v/>
      </c>
      <c r="V60" s="136" t="str">
        <f t="shared" si="44"/>
        <v/>
      </c>
      <c r="W60" s="161" t="str">
        <f t="shared" si="47"/>
        <v/>
      </c>
      <c r="X60" s="65"/>
      <c r="Y60" s="43"/>
      <c r="Z60" s="43"/>
    </row>
    <row r="61" spans="1:27" x14ac:dyDescent="0.25">
      <c r="A61" s="625"/>
      <c r="B61" s="626"/>
      <c r="C61" s="172" t="s">
        <v>18</v>
      </c>
      <c r="D61" s="131">
        <f>Home!AB29</f>
        <v>0</v>
      </c>
      <c r="E61" s="131">
        <f>Away!AB29</f>
        <v>0</v>
      </c>
      <c r="F61" s="131">
        <f t="shared" si="38"/>
        <v>0</v>
      </c>
      <c r="G61" s="132" t="e">
        <f t="shared" si="39"/>
        <v>#DIV/0!</v>
      </c>
      <c r="H61" s="133" t="e">
        <f t="shared" si="48"/>
        <v>#DIV/0!</v>
      </c>
      <c r="I61" s="35"/>
      <c r="J61" s="130">
        <f>h2h!AS53</f>
        <v>0</v>
      </c>
      <c r="K61" s="132" t="e">
        <f t="shared" si="40"/>
        <v>#DIV/0!</v>
      </c>
      <c r="L61" s="133" t="e">
        <f t="shared" si="49"/>
        <v>#DIV/0!</v>
      </c>
      <c r="M61" s="33"/>
      <c r="N61" s="135" t="e">
        <f t="shared" si="41"/>
        <v>#DIV/0!</v>
      </c>
      <c r="O61" s="133" t="e">
        <f t="shared" si="42"/>
        <v>#DIV/0!</v>
      </c>
      <c r="P61" s="30"/>
      <c r="Q61" s="369" t="e">
        <f t="shared" si="45"/>
        <v>#DIV/0!</v>
      </c>
      <c r="R61" s="377"/>
      <c r="S61" s="598" t="str">
        <f t="shared" si="46"/>
        <v/>
      </c>
      <c r="T61" s="348"/>
      <c r="U61" s="353" t="str">
        <f t="shared" si="43"/>
        <v/>
      </c>
      <c r="V61" s="136" t="str">
        <f t="shared" si="44"/>
        <v/>
      </c>
      <c r="W61" s="161" t="str">
        <f t="shared" si="47"/>
        <v/>
      </c>
      <c r="X61" s="65"/>
      <c r="Y61" s="43"/>
      <c r="Z61" s="43"/>
    </row>
    <row r="62" spans="1:27" x14ac:dyDescent="0.25">
      <c r="A62" s="625"/>
      <c r="B62" s="626"/>
      <c r="C62" s="172" t="s">
        <v>19</v>
      </c>
      <c r="D62" s="131">
        <f>Home!AC29</f>
        <v>0</v>
      </c>
      <c r="E62" s="131">
        <f>Away!AC29</f>
        <v>0</v>
      </c>
      <c r="F62" s="131">
        <f t="shared" si="38"/>
        <v>0</v>
      </c>
      <c r="G62" s="132" t="e">
        <f t="shared" si="39"/>
        <v>#DIV/0!</v>
      </c>
      <c r="H62" s="133" t="e">
        <f t="shared" si="48"/>
        <v>#DIV/0!</v>
      </c>
      <c r="I62" s="35"/>
      <c r="J62" s="130">
        <f>h2h!AT53</f>
        <v>0</v>
      </c>
      <c r="K62" s="132" t="e">
        <f t="shared" si="40"/>
        <v>#DIV/0!</v>
      </c>
      <c r="L62" s="133" t="e">
        <f t="shared" si="49"/>
        <v>#DIV/0!</v>
      </c>
      <c r="M62" s="33"/>
      <c r="N62" s="135" t="e">
        <f t="shared" si="41"/>
        <v>#DIV/0!</v>
      </c>
      <c r="O62" s="133" t="e">
        <f t="shared" si="42"/>
        <v>#DIV/0!</v>
      </c>
      <c r="P62" s="30"/>
      <c r="Q62" s="369" t="e">
        <f t="shared" si="45"/>
        <v>#DIV/0!</v>
      </c>
      <c r="R62" s="377"/>
      <c r="S62" s="598" t="str">
        <f t="shared" si="46"/>
        <v/>
      </c>
      <c r="T62" s="348"/>
      <c r="U62" s="353" t="str">
        <f t="shared" si="43"/>
        <v/>
      </c>
      <c r="V62" s="136" t="str">
        <f t="shared" si="44"/>
        <v/>
      </c>
      <c r="W62" s="161" t="str">
        <f t="shared" si="47"/>
        <v/>
      </c>
      <c r="X62" s="65"/>
      <c r="Y62" s="43"/>
      <c r="Z62" s="43"/>
    </row>
    <row r="63" spans="1:27" x14ac:dyDescent="0.25">
      <c r="A63" s="625"/>
      <c r="B63" s="626"/>
      <c r="C63" s="174" t="s">
        <v>20</v>
      </c>
      <c r="D63" s="131">
        <f>Home!AD29</f>
        <v>0</v>
      </c>
      <c r="E63" s="131">
        <f>Away!AD29</f>
        <v>0</v>
      </c>
      <c r="F63" s="131">
        <f t="shared" si="38"/>
        <v>0</v>
      </c>
      <c r="G63" s="132" t="e">
        <f t="shared" si="39"/>
        <v>#DIV/0!</v>
      </c>
      <c r="H63" s="133" t="e">
        <f t="shared" si="48"/>
        <v>#DIV/0!</v>
      </c>
      <c r="I63" s="35"/>
      <c r="J63" s="130">
        <f>h2h!AU53</f>
        <v>0</v>
      </c>
      <c r="K63" s="132" t="e">
        <f t="shared" si="40"/>
        <v>#DIV/0!</v>
      </c>
      <c r="L63" s="133" t="e">
        <f t="shared" si="49"/>
        <v>#DIV/0!</v>
      </c>
      <c r="M63" s="33"/>
      <c r="N63" s="135" t="e">
        <f t="shared" si="41"/>
        <v>#DIV/0!</v>
      </c>
      <c r="O63" s="133" t="e">
        <f t="shared" si="42"/>
        <v>#DIV/0!</v>
      </c>
      <c r="P63" s="30"/>
      <c r="Q63" s="369" t="e">
        <f t="shared" si="45"/>
        <v>#DIV/0!</v>
      </c>
      <c r="R63" s="377"/>
      <c r="S63" s="598" t="str">
        <f t="shared" si="46"/>
        <v/>
      </c>
      <c r="T63" s="348"/>
      <c r="U63" s="353" t="str">
        <f t="shared" si="43"/>
        <v/>
      </c>
      <c r="V63" s="136" t="str">
        <f t="shared" si="44"/>
        <v/>
      </c>
      <c r="W63" s="161" t="str">
        <f t="shared" si="47"/>
        <v/>
      </c>
      <c r="X63" s="65"/>
      <c r="Y63" s="43"/>
      <c r="Z63" s="43"/>
    </row>
    <row r="64" spans="1:27" x14ac:dyDescent="0.25">
      <c r="A64" s="625"/>
      <c r="B64" s="626"/>
      <c r="C64" s="174" t="s">
        <v>21</v>
      </c>
      <c r="D64" s="131">
        <f>Home!AE29</f>
        <v>0</v>
      </c>
      <c r="E64" s="131">
        <f>Away!AE29</f>
        <v>0</v>
      </c>
      <c r="F64" s="131">
        <f t="shared" si="38"/>
        <v>0</v>
      </c>
      <c r="G64" s="132" t="e">
        <f t="shared" si="39"/>
        <v>#DIV/0!</v>
      </c>
      <c r="H64" s="133" t="e">
        <f t="shared" si="48"/>
        <v>#DIV/0!</v>
      </c>
      <c r="I64" s="35"/>
      <c r="J64" s="130">
        <f>h2h!AV53</f>
        <v>0</v>
      </c>
      <c r="K64" s="132" t="e">
        <f t="shared" si="40"/>
        <v>#DIV/0!</v>
      </c>
      <c r="L64" s="133" t="e">
        <f t="shared" si="49"/>
        <v>#DIV/0!</v>
      </c>
      <c r="M64" s="33"/>
      <c r="N64" s="135" t="e">
        <f t="shared" si="41"/>
        <v>#DIV/0!</v>
      </c>
      <c r="O64" s="133" t="e">
        <f t="shared" si="42"/>
        <v>#DIV/0!</v>
      </c>
      <c r="P64" s="30"/>
      <c r="Q64" s="369" t="e">
        <f t="shared" si="45"/>
        <v>#DIV/0!</v>
      </c>
      <c r="R64" s="377"/>
      <c r="S64" s="598" t="str">
        <f t="shared" si="46"/>
        <v/>
      </c>
      <c r="T64" s="348"/>
      <c r="U64" s="353" t="str">
        <f t="shared" si="43"/>
        <v/>
      </c>
      <c r="V64" s="136" t="str">
        <f t="shared" si="44"/>
        <v/>
      </c>
      <c r="W64" s="161" t="str">
        <f t="shared" si="47"/>
        <v/>
      </c>
      <c r="X64" s="65"/>
      <c r="Y64" s="43"/>
      <c r="Z64" s="43"/>
    </row>
    <row r="65" spans="1:26" x14ac:dyDescent="0.25">
      <c r="A65" s="625"/>
      <c r="B65" s="626"/>
      <c r="C65" s="174" t="s">
        <v>22</v>
      </c>
      <c r="D65" s="131">
        <f>Home!AF29</f>
        <v>0</v>
      </c>
      <c r="E65" s="131">
        <f>Away!AF29</f>
        <v>0</v>
      </c>
      <c r="F65" s="131">
        <f t="shared" si="38"/>
        <v>0</v>
      </c>
      <c r="G65" s="132" t="e">
        <f t="shared" si="39"/>
        <v>#DIV/0!</v>
      </c>
      <c r="H65" s="133" t="e">
        <f t="shared" si="48"/>
        <v>#DIV/0!</v>
      </c>
      <c r="I65" s="35"/>
      <c r="J65" s="130">
        <f>h2h!AW53</f>
        <v>0</v>
      </c>
      <c r="K65" s="132" t="e">
        <f t="shared" si="40"/>
        <v>#DIV/0!</v>
      </c>
      <c r="L65" s="133" t="e">
        <f t="shared" si="49"/>
        <v>#DIV/0!</v>
      </c>
      <c r="M65" s="33"/>
      <c r="N65" s="135" t="e">
        <f t="shared" si="41"/>
        <v>#DIV/0!</v>
      </c>
      <c r="O65" s="133" t="e">
        <f t="shared" si="42"/>
        <v>#DIV/0!</v>
      </c>
      <c r="P65" s="30"/>
      <c r="Q65" s="369" t="e">
        <f t="shared" si="45"/>
        <v>#DIV/0!</v>
      </c>
      <c r="R65" s="377"/>
      <c r="S65" s="598" t="str">
        <f t="shared" si="46"/>
        <v/>
      </c>
      <c r="T65" s="348"/>
      <c r="U65" s="353" t="str">
        <f t="shared" si="43"/>
        <v/>
      </c>
      <c r="V65" s="136" t="str">
        <f t="shared" si="44"/>
        <v/>
      </c>
      <c r="W65" s="161" t="str">
        <f t="shared" si="47"/>
        <v/>
      </c>
      <c r="X65" s="65"/>
      <c r="Y65" s="43"/>
      <c r="Z65" s="43"/>
    </row>
    <row r="66" spans="1:26" x14ac:dyDescent="0.25">
      <c r="A66" s="625"/>
      <c r="B66" s="626"/>
      <c r="C66" s="174" t="s">
        <v>23</v>
      </c>
      <c r="D66" s="131">
        <f>Home!AG29</f>
        <v>0</v>
      </c>
      <c r="E66" s="131">
        <f>Away!AG29</f>
        <v>0</v>
      </c>
      <c r="F66" s="131">
        <f t="shared" si="38"/>
        <v>0</v>
      </c>
      <c r="G66" s="132" t="e">
        <f t="shared" si="39"/>
        <v>#DIV/0!</v>
      </c>
      <c r="H66" s="133" t="e">
        <f t="shared" si="48"/>
        <v>#DIV/0!</v>
      </c>
      <c r="I66" s="35"/>
      <c r="J66" s="130">
        <f>h2h!AX53</f>
        <v>0</v>
      </c>
      <c r="K66" s="132" t="e">
        <f t="shared" si="40"/>
        <v>#DIV/0!</v>
      </c>
      <c r="L66" s="133" t="e">
        <f t="shared" si="49"/>
        <v>#DIV/0!</v>
      </c>
      <c r="M66" s="33"/>
      <c r="N66" s="135" t="e">
        <f t="shared" si="41"/>
        <v>#DIV/0!</v>
      </c>
      <c r="O66" s="133" t="e">
        <f t="shared" si="42"/>
        <v>#DIV/0!</v>
      </c>
      <c r="P66" s="30"/>
      <c r="Q66" s="369" t="e">
        <f t="shared" si="45"/>
        <v>#DIV/0!</v>
      </c>
      <c r="R66" s="377"/>
      <c r="S66" s="598" t="str">
        <f t="shared" si="46"/>
        <v/>
      </c>
      <c r="T66" s="348"/>
      <c r="U66" s="353" t="str">
        <f t="shared" si="43"/>
        <v/>
      </c>
      <c r="V66" s="136" t="str">
        <f t="shared" si="44"/>
        <v/>
      </c>
      <c r="W66" s="161" t="str">
        <f t="shared" si="47"/>
        <v/>
      </c>
      <c r="X66" s="65"/>
      <c r="Y66" s="43"/>
      <c r="Z66" s="43"/>
    </row>
    <row r="67" spans="1:26" x14ac:dyDescent="0.25">
      <c r="A67" s="625"/>
      <c r="B67" s="626"/>
      <c r="C67" s="174" t="s">
        <v>24</v>
      </c>
      <c r="D67" s="131">
        <f>Home!AH29</f>
        <v>0</v>
      </c>
      <c r="E67" s="131">
        <f>Away!AH29</f>
        <v>0</v>
      </c>
      <c r="F67" s="131">
        <f t="shared" si="38"/>
        <v>0</v>
      </c>
      <c r="G67" s="132" t="e">
        <f t="shared" si="39"/>
        <v>#DIV/0!</v>
      </c>
      <c r="H67" s="133" t="e">
        <f t="shared" si="48"/>
        <v>#DIV/0!</v>
      </c>
      <c r="I67" s="35"/>
      <c r="J67" s="130">
        <f>h2h!AY53</f>
        <v>0</v>
      </c>
      <c r="K67" s="132" t="e">
        <f t="shared" si="40"/>
        <v>#DIV/0!</v>
      </c>
      <c r="L67" s="133" t="e">
        <f t="shared" si="49"/>
        <v>#DIV/0!</v>
      </c>
      <c r="M67" s="33"/>
      <c r="N67" s="135" t="e">
        <f t="shared" si="41"/>
        <v>#DIV/0!</v>
      </c>
      <c r="O67" s="133" t="e">
        <f t="shared" si="42"/>
        <v>#DIV/0!</v>
      </c>
      <c r="P67" s="30"/>
      <c r="Q67" s="369" t="e">
        <f t="shared" si="45"/>
        <v>#DIV/0!</v>
      </c>
      <c r="R67" s="377"/>
      <c r="S67" s="598" t="str">
        <f t="shared" si="46"/>
        <v/>
      </c>
      <c r="T67" s="348"/>
      <c r="U67" s="353" t="str">
        <f t="shared" si="43"/>
        <v/>
      </c>
      <c r="V67" s="136" t="str">
        <f t="shared" si="44"/>
        <v/>
      </c>
      <c r="W67" s="161" t="str">
        <f t="shared" si="47"/>
        <v/>
      </c>
      <c r="X67" s="65"/>
      <c r="Y67" s="43"/>
      <c r="Z67" s="43"/>
    </row>
    <row r="68" spans="1:26" x14ac:dyDescent="0.25">
      <c r="A68" s="625"/>
      <c r="B68" s="626"/>
      <c r="C68" s="172" t="s">
        <v>25</v>
      </c>
      <c r="D68" s="131">
        <f>Home!AI29</f>
        <v>0</v>
      </c>
      <c r="E68" s="131">
        <f>Away!AI29</f>
        <v>0</v>
      </c>
      <c r="F68" s="131">
        <f t="shared" si="38"/>
        <v>0</v>
      </c>
      <c r="G68" s="132" t="e">
        <f t="shared" si="39"/>
        <v>#DIV/0!</v>
      </c>
      <c r="H68" s="133" t="e">
        <f t="shared" si="48"/>
        <v>#DIV/0!</v>
      </c>
      <c r="I68" s="35"/>
      <c r="J68" s="130">
        <f>h2h!AZ53</f>
        <v>0</v>
      </c>
      <c r="K68" s="132" t="e">
        <f t="shared" si="40"/>
        <v>#DIV/0!</v>
      </c>
      <c r="L68" s="133" t="e">
        <f t="shared" si="49"/>
        <v>#DIV/0!</v>
      </c>
      <c r="M68" s="33"/>
      <c r="N68" s="135" t="e">
        <f t="shared" si="41"/>
        <v>#DIV/0!</v>
      </c>
      <c r="O68" s="133" t="e">
        <f t="shared" si="42"/>
        <v>#DIV/0!</v>
      </c>
      <c r="P68" s="30"/>
      <c r="Q68" s="369" t="e">
        <f t="shared" si="45"/>
        <v>#DIV/0!</v>
      </c>
      <c r="R68" s="377"/>
      <c r="S68" s="598" t="str">
        <f t="shared" si="46"/>
        <v/>
      </c>
      <c r="T68" s="348"/>
      <c r="U68" s="353" t="str">
        <f t="shared" si="43"/>
        <v/>
      </c>
      <c r="V68" s="136" t="str">
        <f t="shared" si="44"/>
        <v/>
      </c>
      <c r="W68" s="161" t="str">
        <f t="shared" si="47"/>
        <v/>
      </c>
      <c r="X68" s="65"/>
      <c r="Y68" s="43"/>
      <c r="Z68" s="43"/>
    </row>
    <row r="69" spans="1:26" x14ac:dyDescent="0.25">
      <c r="A69" s="625"/>
      <c r="B69" s="626"/>
      <c r="C69" s="172" t="s">
        <v>26</v>
      </c>
      <c r="D69" s="131">
        <f>Home!AJ29</f>
        <v>0</v>
      </c>
      <c r="E69" s="131">
        <f>Away!AJ29</f>
        <v>0</v>
      </c>
      <c r="F69" s="131">
        <f t="shared" si="38"/>
        <v>0</v>
      </c>
      <c r="G69" s="132" t="e">
        <f t="shared" si="39"/>
        <v>#DIV/0!</v>
      </c>
      <c r="H69" s="133" t="e">
        <f t="shared" si="48"/>
        <v>#DIV/0!</v>
      </c>
      <c r="I69" s="35"/>
      <c r="J69" s="130">
        <f>h2h!BA53</f>
        <v>0</v>
      </c>
      <c r="K69" s="132" t="e">
        <f t="shared" si="40"/>
        <v>#DIV/0!</v>
      </c>
      <c r="L69" s="133" t="e">
        <f t="shared" si="49"/>
        <v>#DIV/0!</v>
      </c>
      <c r="M69" s="33"/>
      <c r="N69" s="135" t="e">
        <f t="shared" si="41"/>
        <v>#DIV/0!</v>
      </c>
      <c r="O69" s="133" t="e">
        <f t="shared" si="42"/>
        <v>#DIV/0!</v>
      </c>
      <c r="P69" s="30"/>
      <c r="Q69" s="369" t="e">
        <f t="shared" si="45"/>
        <v>#DIV/0!</v>
      </c>
      <c r="R69" s="377"/>
      <c r="S69" s="598" t="str">
        <f t="shared" si="46"/>
        <v/>
      </c>
      <c r="T69" s="348"/>
      <c r="U69" s="353" t="str">
        <f t="shared" si="43"/>
        <v/>
      </c>
      <c r="V69" s="136" t="str">
        <f t="shared" si="44"/>
        <v/>
      </c>
      <c r="W69" s="161" t="str">
        <f t="shared" si="47"/>
        <v/>
      </c>
      <c r="X69" s="65"/>
      <c r="Y69" s="43"/>
      <c r="Z69" s="43"/>
    </row>
    <row r="70" spans="1:26" x14ac:dyDescent="0.25">
      <c r="A70" s="625"/>
      <c r="B70" s="626"/>
      <c r="C70" s="172" t="s">
        <v>27</v>
      </c>
      <c r="D70" s="131">
        <f>Home!AK29</f>
        <v>0</v>
      </c>
      <c r="E70" s="131">
        <f>Away!AK29</f>
        <v>0</v>
      </c>
      <c r="F70" s="131">
        <f t="shared" si="38"/>
        <v>0</v>
      </c>
      <c r="G70" s="132" t="e">
        <f t="shared" si="39"/>
        <v>#DIV/0!</v>
      </c>
      <c r="H70" s="133" t="e">
        <f t="shared" si="48"/>
        <v>#DIV/0!</v>
      </c>
      <c r="I70" s="35"/>
      <c r="J70" s="130">
        <f>h2h!BB53</f>
        <v>0</v>
      </c>
      <c r="K70" s="132" t="e">
        <f t="shared" si="40"/>
        <v>#DIV/0!</v>
      </c>
      <c r="L70" s="133" t="e">
        <f t="shared" si="49"/>
        <v>#DIV/0!</v>
      </c>
      <c r="M70" s="33"/>
      <c r="N70" s="135" t="e">
        <f t="shared" si="41"/>
        <v>#DIV/0!</v>
      </c>
      <c r="O70" s="133" t="e">
        <f t="shared" si="42"/>
        <v>#DIV/0!</v>
      </c>
      <c r="P70" s="30"/>
      <c r="Q70" s="369" t="e">
        <f t="shared" si="45"/>
        <v>#DIV/0!</v>
      </c>
      <c r="R70" s="377"/>
      <c r="S70" s="598" t="str">
        <f t="shared" si="46"/>
        <v/>
      </c>
      <c r="T70" s="348"/>
      <c r="U70" s="353" t="str">
        <f t="shared" si="43"/>
        <v/>
      </c>
      <c r="V70" s="136" t="str">
        <f t="shared" si="44"/>
        <v/>
      </c>
      <c r="W70" s="161" t="str">
        <f t="shared" si="47"/>
        <v/>
      </c>
      <c r="X70" s="65"/>
      <c r="Y70" s="43"/>
      <c r="Z70" s="43"/>
    </row>
    <row r="71" spans="1:26" x14ac:dyDescent="0.25">
      <c r="A71" s="625"/>
      <c r="B71" s="626"/>
      <c r="C71" s="172" t="s">
        <v>28</v>
      </c>
      <c r="D71" s="131">
        <f>Home!AL29</f>
        <v>0</v>
      </c>
      <c r="E71" s="131">
        <f>Away!AL29</f>
        <v>0</v>
      </c>
      <c r="F71" s="131">
        <f t="shared" si="38"/>
        <v>0</v>
      </c>
      <c r="G71" s="132" t="e">
        <f t="shared" si="39"/>
        <v>#DIV/0!</v>
      </c>
      <c r="H71" s="133" t="e">
        <f t="shared" si="48"/>
        <v>#DIV/0!</v>
      </c>
      <c r="I71" s="35"/>
      <c r="J71" s="130">
        <f>h2h!BC53</f>
        <v>0</v>
      </c>
      <c r="K71" s="132" t="e">
        <f t="shared" si="40"/>
        <v>#DIV/0!</v>
      </c>
      <c r="L71" s="133" t="e">
        <f t="shared" si="49"/>
        <v>#DIV/0!</v>
      </c>
      <c r="M71" s="33"/>
      <c r="N71" s="135" t="e">
        <f t="shared" si="41"/>
        <v>#DIV/0!</v>
      </c>
      <c r="O71" s="133" t="e">
        <f t="shared" si="42"/>
        <v>#DIV/0!</v>
      </c>
      <c r="P71" s="30"/>
      <c r="Q71" s="369" t="e">
        <f t="shared" si="45"/>
        <v>#DIV/0!</v>
      </c>
      <c r="R71" s="377"/>
      <c r="S71" s="598" t="str">
        <f t="shared" si="46"/>
        <v/>
      </c>
      <c r="T71" s="348"/>
      <c r="U71" s="353" t="str">
        <f t="shared" si="43"/>
        <v/>
      </c>
      <c r="V71" s="136" t="str">
        <f t="shared" si="44"/>
        <v/>
      </c>
      <c r="W71" s="161" t="str">
        <f t="shared" si="47"/>
        <v/>
      </c>
      <c r="X71" s="65"/>
      <c r="Y71" s="43"/>
      <c r="Z71" s="43"/>
    </row>
    <row r="72" spans="1:26" x14ac:dyDescent="0.25">
      <c r="A72" s="622"/>
      <c r="B72" s="623"/>
      <c r="C72" s="173" t="s">
        <v>78</v>
      </c>
      <c r="D72" s="127">
        <f>Home!AM29</f>
        <v>0</v>
      </c>
      <c r="E72" s="127">
        <f>Away!AM29</f>
        <v>0</v>
      </c>
      <c r="F72" s="127">
        <f t="shared" si="38"/>
        <v>0</v>
      </c>
      <c r="G72" s="121" t="e">
        <f t="shared" si="39"/>
        <v>#DIV/0!</v>
      </c>
      <c r="H72" s="116" t="e">
        <f t="shared" si="48"/>
        <v>#DIV/0!</v>
      </c>
      <c r="I72" s="35"/>
      <c r="J72" s="120">
        <f>h2h!BD53</f>
        <v>0</v>
      </c>
      <c r="K72" s="121" t="e">
        <f t="shared" si="40"/>
        <v>#DIV/0!</v>
      </c>
      <c r="L72" s="116" t="e">
        <f t="shared" si="49"/>
        <v>#DIV/0!</v>
      </c>
      <c r="M72" s="33"/>
      <c r="N72" s="115" t="e">
        <f t="shared" si="41"/>
        <v>#DIV/0!</v>
      </c>
      <c r="O72" s="116" t="e">
        <f t="shared" si="42"/>
        <v>#DIV/0!</v>
      </c>
      <c r="P72" s="423"/>
      <c r="Q72" s="368" t="e">
        <f t="shared" si="45"/>
        <v>#DIV/0!</v>
      </c>
      <c r="R72" s="371"/>
      <c r="S72" s="599" t="str">
        <f t="shared" si="46"/>
        <v/>
      </c>
      <c r="T72" s="348"/>
      <c r="U72" s="354" t="str">
        <f t="shared" si="43"/>
        <v/>
      </c>
      <c r="V72" s="136" t="str">
        <f t="shared" si="44"/>
        <v/>
      </c>
      <c r="W72" s="162" t="str">
        <f t="shared" si="47"/>
        <v/>
      </c>
      <c r="X72" s="65"/>
      <c r="Y72" s="43"/>
      <c r="Z72" s="43"/>
    </row>
    <row r="73" spans="1:26" x14ac:dyDescent="0.25">
      <c r="D73" s="158">
        <f>SUM(D56:D72)</f>
        <v>0</v>
      </c>
      <c r="E73" s="159">
        <f>SUM(E56:E72)</f>
        <v>0</v>
      </c>
      <c r="F73" s="159">
        <f>SUM(F56:F72)</f>
        <v>0</v>
      </c>
      <c r="G73" s="175" t="e">
        <f>SUM(G56:G72)</f>
        <v>#DIV/0!</v>
      </c>
      <c r="J73" s="158">
        <f>SUM(J56:J72)</f>
        <v>0</v>
      </c>
      <c r="K73" s="170" t="e">
        <f>SUM(K56:K72)</f>
        <v>#DIV/0!</v>
      </c>
      <c r="L73" s="33"/>
      <c r="M73" s="33"/>
      <c r="N73" s="169" t="e">
        <f>SUM(N56:N72)</f>
        <v>#DIV/0!</v>
      </c>
      <c r="P73" s="48"/>
      <c r="Q73" s="37"/>
      <c r="R73" s="48"/>
      <c r="S73" s="48"/>
      <c r="T73" s="287"/>
      <c r="U73" s="358">
        <f>SUM(U56:U72)</f>
        <v>0</v>
      </c>
      <c r="V73" s="356">
        <f>SUM(V56:V72)</f>
        <v>0</v>
      </c>
      <c r="W73" s="380" t="s">
        <v>193</v>
      </c>
      <c r="X73" s="355" t="str">
        <f>IF(V73=0,"n/a",IF(OR(W73="Lay",W73=""),U73/V73-1,V73/U73-1))</f>
        <v>n/a</v>
      </c>
      <c r="Y73" s="43"/>
      <c r="Z73" s="43"/>
    </row>
    <row r="74" spans="1:26" x14ac:dyDescent="0.25">
      <c r="C74" s="51"/>
      <c r="L74" s="33"/>
      <c r="M74" s="33"/>
      <c r="P74" s="48"/>
      <c r="Q74" s="37"/>
      <c r="R74" s="48"/>
      <c r="S74" s="75"/>
      <c r="T74" s="350"/>
      <c r="U74" s="359" t="str">
        <f>IF(U73=0,"n/a",1/U73)</f>
        <v>n/a</v>
      </c>
      <c r="V74" s="357" t="str">
        <f>IF(V73=0,"n/a",1/V73)</f>
        <v>n/a</v>
      </c>
      <c r="W74" s="64"/>
      <c r="X74" s="65"/>
      <c r="Z74" s="73"/>
    </row>
    <row r="75" spans="1:26" x14ac:dyDescent="0.25">
      <c r="L75" s="33"/>
      <c r="M75" s="33"/>
      <c r="P75" s="383"/>
      <c r="Q75" s="384" t="str">
        <f>IF(N75&gt;0.6,"H",IF(AND(N75&gt;0, N75&lt;0.2),"L",""))</f>
        <v/>
      </c>
      <c r="R75" s="383"/>
      <c r="S75" s="385"/>
      <c r="W75" s="64" t="str">
        <f>IF(U75="","",V75/U75-1)</f>
        <v/>
      </c>
      <c r="X75" s="65"/>
    </row>
    <row r="76" spans="1:26" x14ac:dyDescent="0.25">
      <c r="A76" s="620" t="s">
        <v>101</v>
      </c>
      <c r="B76" s="621"/>
      <c r="C76" s="176" t="s">
        <v>13</v>
      </c>
      <c r="D76" s="125">
        <f>Home!AO29</f>
        <v>0</v>
      </c>
      <c r="E76" s="125">
        <f>Away!AO29</f>
        <v>0</v>
      </c>
      <c r="F76" s="125">
        <f t="shared" ref="F76:F85" si="50">SUM(D76:E76)/2</f>
        <v>0</v>
      </c>
      <c r="G76" s="119" t="e">
        <f t="shared" ref="G76:G85" si="51">F76/B$8</f>
        <v>#DIV/0!</v>
      </c>
      <c r="H76" s="114" t="e">
        <f t="shared" ref="H76:H85" si="52">IF(G76=0,"n/a",1/G76)</f>
        <v>#DIV/0!</v>
      </c>
      <c r="I76" s="35"/>
      <c r="J76" s="118">
        <f>h2h!BF53</f>
        <v>0</v>
      </c>
      <c r="K76" s="119" t="e">
        <f>J76/SUM(J$76:J$85)</f>
        <v>#DIV/0!</v>
      </c>
      <c r="L76" s="114" t="e">
        <f t="shared" ref="L76:L85" si="53">IF(K76=0,"n/a",1/K76)</f>
        <v>#DIV/0!</v>
      </c>
      <c r="M76" s="33"/>
      <c r="N76" s="113" t="e">
        <f t="shared" ref="N76:N86" si="54">(G76+K76)/2</f>
        <v>#DIV/0!</v>
      </c>
      <c r="O76" s="114" t="e">
        <f t="shared" ref="O76:O85" si="55">IF(N76=0,100,1/N76)</f>
        <v>#DIV/0!</v>
      </c>
      <c r="P76" s="30"/>
      <c r="Q76" s="369" t="e">
        <f>IF(AND(P76&gt;O76,N76&gt;0.7,(K76*1.2)&gt;G76),"B",IF(AND(P76&gt;0,N76&lt;0.25,P76&lt;O76,(G76*1.2)&gt;=K76),"L",""))</f>
        <v>#DIV/0!</v>
      </c>
      <c r="R76" s="377"/>
      <c r="S76" s="598" t="str">
        <f t="shared" ref="S76:S85" si="56">IF(R76="",IF(OR(P76="",J76&gt;0),"",IF(AND(N76&lt;0.1,P76&lt;=25,P76&lt;O76,W76&lt;-0.25),"Lay","")),R76)</f>
        <v/>
      </c>
      <c r="T76" s="348"/>
      <c r="U76" s="352" t="str">
        <f t="shared" ref="U76:U85" si="57">IF(S76="-","",IF(S76="","",1/P76))</f>
        <v/>
      </c>
      <c r="V76" s="106" t="str">
        <f t="shared" ref="V76:V85" si="58">IF(U76="","",N76)</f>
        <v/>
      </c>
      <c r="W76" s="160" t="str">
        <f>IF(P76="","",(P76-1)/(O76-1)-1)</f>
        <v/>
      </c>
      <c r="X76" s="65"/>
      <c r="Y76" s="43"/>
      <c r="Z76" s="43"/>
    </row>
    <row r="77" spans="1:26" x14ac:dyDescent="0.25">
      <c r="A77" s="625"/>
      <c r="B77" s="626"/>
      <c r="C77" s="174" t="s">
        <v>18</v>
      </c>
      <c r="D77" s="131">
        <f>Home!AP29</f>
        <v>0</v>
      </c>
      <c r="E77" s="131">
        <f>Away!AP29</f>
        <v>0</v>
      </c>
      <c r="F77" s="131">
        <f t="shared" si="50"/>
        <v>0</v>
      </c>
      <c r="G77" s="132" t="e">
        <f t="shared" si="51"/>
        <v>#DIV/0!</v>
      </c>
      <c r="H77" s="133" t="e">
        <f t="shared" si="52"/>
        <v>#DIV/0!</v>
      </c>
      <c r="I77" s="35"/>
      <c r="J77" s="130">
        <f>h2h!BG53</f>
        <v>0</v>
      </c>
      <c r="K77" s="132" t="e">
        <f t="shared" ref="K77:K85" si="59">J77/SUM(J$76:J$85)</f>
        <v>#DIV/0!</v>
      </c>
      <c r="L77" s="133" t="e">
        <f t="shared" si="53"/>
        <v>#DIV/0!</v>
      </c>
      <c r="M77" s="33"/>
      <c r="N77" s="135" t="e">
        <f t="shared" si="54"/>
        <v>#DIV/0!</v>
      </c>
      <c r="O77" s="133" t="e">
        <f t="shared" si="55"/>
        <v>#DIV/0!</v>
      </c>
      <c r="P77" s="30"/>
      <c r="Q77" s="369" t="e">
        <f t="shared" ref="Q77:Q84" si="60">IF(AND(P77&gt;O77,N77&gt;0.7,(K77*1.2)&gt;G77),"B",IF(AND(P77&gt;0,N77&lt;0.25,P77&lt;O77,(G77*1.2)&gt;=K77),"L",""))</f>
        <v>#DIV/0!</v>
      </c>
      <c r="R77" s="377"/>
      <c r="S77" s="598" t="str">
        <f t="shared" si="56"/>
        <v/>
      </c>
      <c r="T77" s="348"/>
      <c r="U77" s="353" t="str">
        <f t="shared" si="57"/>
        <v/>
      </c>
      <c r="V77" s="136" t="str">
        <f t="shared" si="58"/>
        <v/>
      </c>
      <c r="W77" s="161" t="str">
        <f t="shared" ref="W77:W85" si="61">IF(P77="","",(P77-1)/(O77-1)-1)</f>
        <v/>
      </c>
      <c r="X77" s="65"/>
      <c r="Y77" s="43"/>
      <c r="Z77" s="43"/>
    </row>
    <row r="78" spans="1:26" x14ac:dyDescent="0.25">
      <c r="A78" s="625"/>
      <c r="B78" s="626"/>
      <c r="C78" s="174" t="s">
        <v>23</v>
      </c>
      <c r="D78" s="131">
        <f>Home!AQ29</f>
        <v>0</v>
      </c>
      <c r="E78" s="131">
        <f>Away!AQ29</f>
        <v>0</v>
      </c>
      <c r="F78" s="131">
        <f t="shared" si="50"/>
        <v>0</v>
      </c>
      <c r="G78" s="132" t="e">
        <f t="shared" si="51"/>
        <v>#DIV/0!</v>
      </c>
      <c r="H78" s="133" t="e">
        <f t="shared" si="52"/>
        <v>#DIV/0!</v>
      </c>
      <c r="I78" s="35"/>
      <c r="J78" s="130">
        <f>h2h!BH53</f>
        <v>0</v>
      </c>
      <c r="K78" s="132" t="e">
        <f t="shared" si="59"/>
        <v>#DIV/0!</v>
      </c>
      <c r="L78" s="133" t="e">
        <f t="shared" si="53"/>
        <v>#DIV/0!</v>
      </c>
      <c r="M78" s="33"/>
      <c r="N78" s="135" t="e">
        <f t="shared" si="54"/>
        <v>#DIV/0!</v>
      </c>
      <c r="O78" s="133" t="e">
        <f t="shared" si="55"/>
        <v>#DIV/0!</v>
      </c>
      <c r="P78" s="30"/>
      <c r="Q78" s="369" t="e">
        <f t="shared" si="60"/>
        <v>#DIV/0!</v>
      </c>
      <c r="R78" s="372"/>
      <c r="S78" s="598" t="str">
        <f t="shared" si="56"/>
        <v/>
      </c>
      <c r="T78" s="348"/>
      <c r="U78" s="353" t="str">
        <f t="shared" si="57"/>
        <v/>
      </c>
      <c r="V78" s="136" t="str">
        <f t="shared" si="58"/>
        <v/>
      </c>
      <c r="W78" s="161" t="str">
        <f t="shared" si="61"/>
        <v/>
      </c>
      <c r="X78" s="65"/>
      <c r="Y78" s="43"/>
      <c r="Z78" s="43"/>
    </row>
    <row r="79" spans="1:26" x14ac:dyDescent="0.25">
      <c r="A79" s="625"/>
      <c r="B79" s="626"/>
      <c r="C79" s="174" t="s">
        <v>17</v>
      </c>
      <c r="D79" s="131">
        <f>Home!AR29</f>
        <v>0</v>
      </c>
      <c r="E79" s="131">
        <f>Away!AR29</f>
        <v>0</v>
      </c>
      <c r="F79" s="131">
        <f t="shared" si="50"/>
        <v>0</v>
      </c>
      <c r="G79" s="132" t="e">
        <f t="shared" si="51"/>
        <v>#DIV/0!</v>
      </c>
      <c r="H79" s="133" t="e">
        <f t="shared" si="52"/>
        <v>#DIV/0!</v>
      </c>
      <c r="I79" s="35"/>
      <c r="J79" s="130">
        <f>h2h!BI53</f>
        <v>0</v>
      </c>
      <c r="K79" s="132" t="e">
        <f t="shared" si="59"/>
        <v>#DIV/0!</v>
      </c>
      <c r="L79" s="133" t="e">
        <f t="shared" si="53"/>
        <v>#DIV/0!</v>
      </c>
      <c r="M79" s="33"/>
      <c r="N79" s="135" t="e">
        <f t="shared" si="54"/>
        <v>#DIV/0!</v>
      </c>
      <c r="O79" s="133" t="e">
        <f t="shared" si="55"/>
        <v>#DIV/0!</v>
      </c>
      <c r="P79" s="30"/>
      <c r="Q79" s="369" t="e">
        <f t="shared" si="60"/>
        <v>#DIV/0!</v>
      </c>
      <c r="R79" s="372"/>
      <c r="S79" s="598" t="str">
        <f t="shared" si="56"/>
        <v/>
      </c>
      <c r="T79" s="348"/>
      <c r="U79" s="353" t="str">
        <f t="shared" si="57"/>
        <v/>
      </c>
      <c r="V79" s="136" t="str">
        <f t="shared" si="58"/>
        <v/>
      </c>
      <c r="W79" s="161" t="str">
        <f t="shared" si="61"/>
        <v/>
      </c>
      <c r="X79" s="65"/>
      <c r="Y79" s="43"/>
      <c r="Z79" s="43"/>
    </row>
    <row r="80" spans="1:26" x14ac:dyDescent="0.25">
      <c r="A80" s="625"/>
      <c r="B80" s="626"/>
      <c r="C80" s="174" t="s">
        <v>21</v>
      </c>
      <c r="D80" s="131">
        <f>Home!AS29</f>
        <v>0</v>
      </c>
      <c r="E80" s="131">
        <f>Away!AS29</f>
        <v>0</v>
      </c>
      <c r="F80" s="131">
        <f t="shared" si="50"/>
        <v>0</v>
      </c>
      <c r="G80" s="132" t="e">
        <f t="shared" si="51"/>
        <v>#DIV/0!</v>
      </c>
      <c r="H80" s="133" t="e">
        <f t="shared" si="52"/>
        <v>#DIV/0!</v>
      </c>
      <c r="I80" s="35"/>
      <c r="J80" s="130">
        <f>h2h!BJ53</f>
        <v>0</v>
      </c>
      <c r="K80" s="132" t="e">
        <f t="shared" si="59"/>
        <v>#DIV/0!</v>
      </c>
      <c r="L80" s="133" t="e">
        <f t="shared" si="53"/>
        <v>#DIV/0!</v>
      </c>
      <c r="M80" s="33"/>
      <c r="N80" s="135" t="e">
        <f t="shared" si="54"/>
        <v>#DIV/0!</v>
      </c>
      <c r="O80" s="133" t="e">
        <f t="shared" si="55"/>
        <v>#DIV/0!</v>
      </c>
      <c r="P80" s="30"/>
      <c r="Q80" s="369" t="e">
        <f t="shared" si="60"/>
        <v>#DIV/0!</v>
      </c>
      <c r="R80" s="422"/>
      <c r="S80" s="598" t="str">
        <f t="shared" si="56"/>
        <v/>
      </c>
      <c r="T80" s="348"/>
      <c r="U80" s="353" t="str">
        <f t="shared" si="57"/>
        <v/>
      </c>
      <c r="V80" s="136" t="str">
        <f t="shared" si="58"/>
        <v/>
      </c>
      <c r="W80" s="161" t="str">
        <f t="shared" si="61"/>
        <v/>
      </c>
      <c r="X80" s="65"/>
      <c r="Y80" s="43"/>
      <c r="Z80" s="43"/>
    </row>
    <row r="81" spans="1:27" x14ac:dyDescent="0.25">
      <c r="A81" s="625"/>
      <c r="B81" s="626"/>
      <c r="C81" s="174" t="s">
        <v>22</v>
      </c>
      <c r="D81" s="131">
        <f>Home!AT29</f>
        <v>0</v>
      </c>
      <c r="E81" s="131">
        <f>Away!AT29</f>
        <v>0</v>
      </c>
      <c r="F81" s="131">
        <f t="shared" si="50"/>
        <v>0</v>
      </c>
      <c r="G81" s="132" t="e">
        <f t="shared" si="51"/>
        <v>#DIV/0!</v>
      </c>
      <c r="H81" s="133" t="e">
        <f t="shared" si="52"/>
        <v>#DIV/0!</v>
      </c>
      <c r="I81" s="35"/>
      <c r="J81" s="130">
        <f>h2h!BK53</f>
        <v>0</v>
      </c>
      <c r="K81" s="132" t="e">
        <f t="shared" si="59"/>
        <v>#DIV/0!</v>
      </c>
      <c r="L81" s="133" t="e">
        <f t="shared" si="53"/>
        <v>#DIV/0!</v>
      </c>
      <c r="M81" s="33"/>
      <c r="N81" s="135" t="e">
        <f t="shared" si="54"/>
        <v>#DIV/0!</v>
      </c>
      <c r="O81" s="133" t="e">
        <f t="shared" si="55"/>
        <v>#DIV/0!</v>
      </c>
      <c r="P81" s="30"/>
      <c r="Q81" s="369" t="e">
        <f t="shared" si="60"/>
        <v>#DIV/0!</v>
      </c>
      <c r="R81" s="422"/>
      <c r="S81" s="598" t="str">
        <f t="shared" si="56"/>
        <v/>
      </c>
      <c r="T81" s="348"/>
      <c r="U81" s="353" t="str">
        <f t="shared" si="57"/>
        <v/>
      </c>
      <c r="V81" s="136" t="str">
        <f t="shared" si="58"/>
        <v/>
      </c>
      <c r="W81" s="161" t="str">
        <f t="shared" si="61"/>
        <v/>
      </c>
      <c r="X81" s="65"/>
      <c r="Y81" s="43"/>
      <c r="Z81" s="43"/>
    </row>
    <row r="82" spans="1:27" x14ac:dyDescent="0.25">
      <c r="A82" s="625"/>
      <c r="B82" s="626"/>
      <c r="C82" s="174" t="s">
        <v>14</v>
      </c>
      <c r="D82" s="131">
        <f>Home!AU29</f>
        <v>0</v>
      </c>
      <c r="E82" s="131">
        <f>Away!AU29</f>
        <v>0</v>
      </c>
      <c r="F82" s="131">
        <f t="shared" si="50"/>
        <v>0</v>
      </c>
      <c r="G82" s="132" t="e">
        <f t="shared" si="51"/>
        <v>#DIV/0!</v>
      </c>
      <c r="H82" s="133" t="e">
        <f t="shared" si="52"/>
        <v>#DIV/0!</v>
      </c>
      <c r="I82" s="35"/>
      <c r="J82" s="130">
        <f>h2h!BL53</f>
        <v>0</v>
      </c>
      <c r="K82" s="132" t="e">
        <f t="shared" si="59"/>
        <v>#DIV/0!</v>
      </c>
      <c r="L82" s="133" t="e">
        <f t="shared" si="53"/>
        <v>#DIV/0!</v>
      </c>
      <c r="M82" s="33"/>
      <c r="N82" s="135" t="e">
        <f t="shared" si="54"/>
        <v>#DIV/0!</v>
      </c>
      <c r="O82" s="133" t="e">
        <f t="shared" si="55"/>
        <v>#DIV/0!</v>
      </c>
      <c r="P82" s="30"/>
      <c r="Q82" s="369" t="e">
        <f t="shared" si="60"/>
        <v>#DIV/0!</v>
      </c>
      <c r="R82" s="422"/>
      <c r="S82" s="598" t="str">
        <f t="shared" si="56"/>
        <v/>
      </c>
      <c r="T82" s="348"/>
      <c r="U82" s="353" t="str">
        <f t="shared" si="57"/>
        <v/>
      </c>
      <c r="V82" s="136" t="str">
        <f t="shared" si="58"/>
        <v/>
      </c>
      <c r="W82" s="161" t="str">
        <f t="shared" si="61"/>
        <v/>
      </c>
      <c r="X82" s="65"/>
      <c r="Y82" s="43"/>
      <c r="Z82" s="43"/>
    </row>
    <row r="83" spans="1:27" x14ac:dyDescent="0.25">
      <c r="A83" s="625"/>
      <c r="B83" s="626"/>
      <c r="C83" s="174" t="s">
        <v>15</v>
      </c>
      <c r="D83" s="131">
        <f>Home!AV29</f>
        <v>0</v>
      </c>
      <c r="E83" s="131">
        <f>Away!AV29</f>
        <v>0</v>
      </c>
      <c r="F83" s="131">
        <f t="shared" si="50"/>
        <v>0</v>
      </c>
      <c r="G83" s="132" t="e">
        <f t="shared" si="51"/>
        <v>#DIV/0!</v>
      </c>
      <c r="H83" s="133" t="e">
        <f t="shared" si="52"/>
        <v>#DIV/0!</v>
      </c>
      <c r="I83" s="35"/>
      <c r="J83" s="130">
        <f>h2h!BM53</f>
        <v>0</v>
      </c>
      <c r="K83" s="132" t="e">
        <f t="shared" si="59"/>
        <v>#DIV/0!</v>
      </c>
      <c r="L83" s="133" t="e">
        <f t="shared" si="53"/>
        <v>#DIV/0!</v>
      </c>
      <c r="M83" s="33"/>
      <c r="N83" s="135" t="e">
        <f t="shared" si="54"/>
        <v>#DIV/0!</v>
      </c>
      <c r="O83" s="133" t="e">
        <f t="shared" si="55"/>
        <v>#DIV/0!</v>
      </c>
      <c r="P83" s="30"/>
      <c r="Q83" s="369" t="e">
        <f t="shared" si="60"/>
        <v>#DIV/0!</v>
      </c>
      <c r="R83" s="372"/>
      <c r="S83" s="598" t="str">
        <f t="shared" si="56"/>
        <v/>
      </c>
      <c r="T83" s="348"/>
      <c r="U83" s="353" t="str">
        <f t="shared" si="57"/>
        <v/>
      </c>
      <c r="V83" s="136" t="str">
        <f t="shared" si="58"/>
        <v/>
      </c>
      <c r="W83" s="161" t="str">
        <f t="shared" si="61"/>
        <v/>
      </c>
      <c r="X83" s="65"/>
      <c r="Y83" s="43"/>
      <c r="Z83" s="43"/>
    </row>
    <row r="84" spans="1:27" x14ac:dyDescent="0.25">
      <c r="A84" s="625"/>
      <c r="B84" s="626"/>
      <c r="C84" s="174" t="s">
        <v>19</v>
      </c>
      <c r="D84" s="131">
        <f>Home!AW29</f>
        <v>0</v>
      </c>
      <c r="E84" s="131">
        <f>Away!AW29</f>
        <v>0</v>
      </c>
      <c r="F84" s="131">
        <f t="shared" si="50"/>
        <v>0</v>
      </c>
      <c r="G84" s="132" t="e">
        <f t="shared" si="51"/>
        <v>#DIV/0!</v>
      </c>
      <c r="H84" s="133" t="e">
        <f t="shared" si="52"/>
        <v>#DIV/0!</v>
      </c>
      <c r="I84" s="35"/>
      <c r="J84" s="130">
        <f>h2h!BN53</f>
        <v>0</v>
      </c>
      <c r="K84" s="132" t="e">
        <f t="shared" si="59"/>
        <v>#DIV/0!</v>
      </c>
      <c r="L84" s="133" t="e">
        <f t="shared" si="53"/>
        <v>#DIV/0!</v>
      </c>
      <c r="M84" s="33"/>
      <c r="N84" s="135" t="e">
        <f t="shared" si="54"/>
        <v>#DIV/0!</v>
      </c>
      <c r="O84" s="133" t="e">
        <f t="shared" si="55"/>
        <v>#DIV/0!</v>
      </c>
      <c r="P84" s="30"/>
      <c r="Q84" s="369" t="e">
        <f t="shared" si="60"/>
        <v>#DIV/0!</v>
      </c>
      <c r="R84" s="372"/>
      <c r="S84" s="598" t="str">
        <f t="shared" si="56"/>
        <v/>
      </c>
      <c r="T84" s="348"/>
      <c r="U84" s="353" t="str">
        <f t="shared" si="57"/>
        <v/>
      </c>
      <c r="V84" s="136" t="str">
        <f t="shared" si="58"/>
        <v/>
      </c>
      <c r="W84" s="161" t="str">
        <f t="shared" si="61"/>
        <v/>
      </c>
      <c r="X84" s="65"/>
      <c r="Y84" s="43"/>
      <c r="Z84" s="43"/>
    </row>
    <row r="85" spans="1:27" x14ac:dyDescent="0.25">
      <c r="A85" s="622"/>
      <c r="B85" s="623"/>
      <c r="C85" s="173" t="s">
        <v>79</v>
      </c>
      <c r="D85" s="127">
        <f>Home!AX29</f>
        <v>0</v>
      </c>
      <c r="E85" s="127">
        <f>Away!AX29</f>
        <v>0</v>
      </c>
      <c r="F85" s="127">
        <f t="shared" si="50"/>
        <v>0</v>
      </c>
      <c r="G85" s="121" t="e">
        <f t="shared" si="51"/>
        <v>#DIV/0!</v>
      </c>
      <c r="H85" s="116" t="e">
        <f t="shared" si="52"/>
        <v>#DIV/0!</v>
      </c>
      <c r="I85" s="35"/>
      <c r="J85" s="120">
        <f>h2h!BO53</f>
        <v>0</v>
      </c>
      <c r="K85" s="121" t="e">
        <f t="shared" si="59"/>
        <v>#DIV/0!</v>
      </c>
      <c r="L85" s="116" t="e">
        <f t="shared" si="53"/>
        <v>#DIV/0!</v>
      </c>
      <c r="M85" s="33"/>
      <c r="N85" s="115" t="e">
        <f t="shared" si="54"/>
        <v>#DIV/0!</v>
      </c>
      <c r="O85" s="116" t="e">
        <f t="shared" si="55"/>
        <v>#DIV/0!</v>
      </c>
      <c r="P85" s="423"/>
      <c r="Q85" s="368" t="e">
        <f>IF(AND(P85&gt;O85,N85&gt;0.7,(K85*1.2)&gt;G85),"B",IF(AND(P85&gt;0,N85&lt;0.25,P85&lt;O85,(G85*1.2)&gt;=K85),"L",""))</f>
        <v>#DIV/0!</v>
      </c>
      <c r="R85" s="371"/>
      <c r="S85" s="599" t="str">
        <f t="shared" si="56"/>
        <v/>
      </c>
      <c r="T85" s="348"/>
      <c r="U85" s="353" t="str">
        <f t="shared" si="57"/>
        <v/>
      </c>
      <c r="V85" s="136" t="str">
        <f t="shared" si="58"/>
        <v/>
      </c>
      <c r="W85" s="162" t="str">
        <f t="shared" si="61"/>
        <v/>
      </c>
      <c r="X85" s="65"/>
      <c r="Y85" s="43"/>
      <c r="Z85" s="43"/>
    </row>
    <row r="86" spans="1:27" x14ac:dyDescent="0.25">
      <c r="C86" s="53"/>
      <c r="D86" s="158">
        <f>SUM(D76:D85)</f>
        <v>0</v>
      </c>
      <c r="E86" s="159">
        <f>SUM(E76:E85)</f>
        <v>0</v>
      </c>
      <c r="F86" s="159">
        <f>SUM(F76:F85)</f>
        <v>0</v>
      </c>
      <c r="G86" s="170" t="e">
        <f>SUM(G76:G85)</f>
        <v>#DIV/0!</v>
      </c>
      <c r="J86" s="158">
        <f>SUM(J76:J85)</f>
        <v>0</v>
      </c>
      <c r="K86" s="123" t="e">
        <f>SUM(K76:K85)</f>
        <v>#DIV/0!</v>
      </c>
      <c r="L86" s="43"/>
      <c r="M86" s="33"/>
      <c r="N86" s="117" t="e">
        <f t="shared" si="54"/>
        <v>#DIV/0!</v>
      </c>
      <c r="O86" s="43"/>
      <c r="P86" s="48"/>
      <c r="Q86" s="37"/>
      <c r="R86" s="48"/>
      <c r="S86" s="48"/>
      <c r="T86" s="287"/>
      <c r="U86" s="358">
        <f>SUM(U76:U85)</f>
        <v>0</v>
      </c>
      <c r="V86" s="356">
        <f>SUM(V76:V85)</f>
        <v>0</v>
      </c>
      <c r="W86" s="380" t="s">
        <v>193</v>
      </c>
      <c r="X86" s="355" t="str">
        <f>IF(V86=0,"n/a",IF(OR(W86="Lay",W86=""),U86/V86-1,V86/U86-1))</f>
        <v>n/a</v>
      </c>
    </row>
    <row r="87" spans="1:27" x14ac:dyDescent="0.25">
      <c r="P87" s="42"/>
      <c r="Q87" s="37"/>
      <c r="R87" s="48"/>
      <c r="U87" s="359" t="str">
        <f>IF(U86=0,"n/a",1/U86)</f>
        <v>n/a</v>
      </c>
      <c r="V87" s="357" t="str">
        <f>IF(V86=0,"n/a",1/V86)</f>
        <v>n/a</v>
      </c>
      <c r="X87" s="65"/>
      <c r="Y87" s="43"/>
      <c r="Z87" s="43"/>
    </row>
    <row r="88" spans="1:27" s="35" customFormat="1" x14ac:dyDescent="0.25">
      <c r="A88" s="620" t="s">
        <v>140</v>
      </c>
      <c r="B88" s="621"/>
      <c r="D88" s="389"/>
      <c r="E88" s="390"/>
      <c r="F88" s="391" t="s">
        <v>118</v>
      </c>
      <c r="G88" s="392" t="s">
        <v>117</v>
      </c>
      <c r="J88" s="389"/>
      <c r="K88" s="393" t="s">
        <v>117</v>
      </c>
      <c r="L88" s="390"/>
      <c r="M88" s="390"/>
      <c r="N88" s="391" t="s">
        <v>102</v>
      </c>
      <c r="O88" s="394"/>
      <c r="P88" s="42"/>
      <c r="Q88" s="37"/>
      <c r="R88" s="48"/>
      <c r="S88" s="38"/>
      <c r="T88" s="349"/>
      <c r="U88" s="58"/>
      <c r="V88" s="58"/>
      <c r="W88" s="33"/>
      <c r="X88" s="65"/>
      <c r="Y88" s="43"/>
      <c r="Z88" s="43"/>
    </row>
    <row r="89" spans="1:27" x14ac:dyDescent="0.25">
      <c r="A89" s="622"/>
      <c r="B89" s="623"/>
      <c r="D89" s="177" t="s">
        <v>69</v>
      </c>
      <c r="E89" s="388" t="s">
        <v>70</v>
      </c>
      <c r="F89" s="388" t="s">
        <v>116</v>
      </c>
      <c r="G89" s="178" t="s">
        <v>116</v>
      </c>
      <c r="J89" s="179" t="s">
        <v>42</v>
      </c>
      <c r="K89" s="395" t="s">
        <v>116</v>
      </c>
      <c r="L89" s="396" t="s">
        <v>43</v>
      </c>
      <c r="M89" s="397"/>
      <c r="N89" s="388" t="s">
        <v>119</v>
      </c>
      <c r="O89" s="178" t="s">
        <v>126</v>
      </c>
      <c r="P89" s="48"/>
      <c r="Q89" s="37"/>
      <c r="R89" s="48"/>
      <c r="W89" s="381"/>
      <c r="Y89" s="76"/>
      <c r="Z89" s="76"/>
      <c r="AA89" s="76"/>
    </row>
    <row r="90" spans="1:27" x14ac:dyDescent="0.25">
      <c r="A90" s="620" t="s">
        <v>131</v>
      </c>
      <c r="B90" s="621"/>
      <c r="C90" s="176">
        <f>$A$1</f>
        <v>0</v>
      </c>
      <c r="D90" s="125">
        <f>Home!F27</f>
        <v>0</v>
      </c>
      <c r="E90" s="125">
        <f>Away!F27</f>
        <v>0</v>
      </c>
      <c r="F90" s="125">
        <f>SUM(D90:E90)/2</f>
        <v>0</v>
      </c>
      <c r="G90" s="114" t="e">
        <f>F90/$B$8</f>
        <v>#DIV/0!</v>
      </c>
      <c r="H90" s="54"/>
      <c r="I90" s="35"/>
      <c r="J90" s="118">
        <f>h2h!K53</f>
        <v>0</v>
      </c>
      <c r="K90" s="398" t="e">
        <f>J90/h2h!$AH$8</f>
        <v>#DIV/0!</v>
      </c>
      <c r="L90" s="399" t="e">
        <f>(G90+K90)/2</f>
        <v>#DIV/0!</v>
      </c>
      <c r="M90" s="400"/>
      <c r="N90" s="401" t="e">
        <f>ROUND(L90,0)</f>
        <v>#DIV/0!</v>
      </c>
      <c r="O90" s="402" t="e">
        <f>N90+N91</f>
        <v>#DIV/0!</v>
      </c>
      <c r="P90" s="366"/>
      <c r="Q90" s="45"/>
      <c r="R90" s="184"/>
      <c r="S90" s="49"/>
      <c r="T90" s="351"/>
      <c r="U90" s="43"/>
      <c r="V90" s="37"/>
    </row>
    <row r="91" spans="1:27" x14ac:dyDescent="0.25">
      <c r="A91" s="622"/>
      <c r="B91" s="623"/>
      <c r="C91" s="387">
        <f>$A$2</f>
        <v>0</v>
      </c>
      <c r="D91" s="127">
        <f>Away!G27</f>
        <v>0</v>
      </c>
      <c r="E91" s="127">
        <f>Home!G27</f>
        <v>0</v>
      </c>
      <c r="F91" s="127">
        <f>SUM(D91:E91)/2</f>
        <v>0</v>
      </c>
      <c r="G91" s="116" t="e">
        <f>F91/$B$8</f>
        <v>#DIV/0!</v>
      </c>
      <c r="H91" s="54"/>
      <c r="I91" s="35"/>
      <c r="J91" s="120">
        <f>h2h!L53</f>
        <v>0</v>
      </c>
      <c r="K91" s="403" t="e">
        <f>J91/h2h!$AH$8</f>
        <v>#DIV/0!</v>
      </c>
      <c r="L91" s="404" t="e">
        <f>(G91+K91)/2</f>
        <v>#DIV/0!</v>
      </c>
      <c r="M91" s="405"/>
      <c r="N91" s="406" t="e">
        <f>ROUND(L91,0)</f>
        <v>#DIV/0!</v>
      </c>
      <c r="O91" s="58"/>
      <c r="P91" s="74"/>
      <c r="Q91" s="45"/>
      <c r="R91" s="184"/>
      <c r="S91" s="49"/>
      <c r="T91" s="351"/>
      <c r="U91" s="43"/>
      <c r="V91" s="37"/>
    </row>
    <row r="92" spans="1:27" x14ac:dyDescent="0.25">
      <c r="A92" s="59"/>
      <c r="B92" s="60"/>
      <c r="C92" s="60"/>
      <c r="D92" s="60"/>
      <c r="E92" s="60"/>
      <c r="F92" s="60"/>
      <c r="G92" s="61"/>
      <c r="I92" s="35"/>
      <c r="J92" s="180"/>
      <c r="K92" s="181"/>
      <c r="L92" s="181"/>
      <c r="M92" s="181"/>
      <c r="N92" s="407" t="s">
        <v>50</v>
      </c>
      <c r="O92" s="408" t="s">
        <v>127</v>
      </c>
      <c r="P92" s="35"/>
      <c r="S92" s="35"/>
      <c r="T92" s="54"/>
      <c r="U92" s="35"/>
      <c r="V92" s="37"/>
      <c r="W92" s="37"/>
    </row>
    <row r="93" spans="1:27" x14ac:dyDescent="0.25">
      <c r="A93" s="620" t="s">
        <v>132</v>
      </c>
      <c r="B93" s="621"/>
      <c r="C93" s="176">
        <f>$A$1</f>
        <v>0</v>
      </c>
      <c r="D93" s="118">
        <f>Home!J27</f>
        <v>0</v>
      </c>
      <c r="E93" s="125">
        <f>Away!J27</f>
        <v>0</v>
      </c>
      <c r="F93" s="125">
        <f>SUM(D93:E93)/2</f>
        <v>0</v>
      </c>
      <c r="G93" s="114" t="e">
        <f>F93/$B$8</f>
        <v>#DIV/0!</v>
      </c>
      <c r="H93" s="54"/>
      <c r="I93" s="35"/>
      <c r="J93" s="130">
        <f>h2h!O53</f>
        <v>0</v>
      </c>
      <c r="K93" s="409" t="e">
        <f>J93/h2h!$AH$13</f>
        <v>#DIV/0!</v>
      </c>
      <c r="L93" s="410" t="e">
        <f>(G93+K93)/2</f>
        <v>#DIV/0!</v>
      </c>
      <c r="M93" s="411"/>
      <c r="N93" s="412" t="e">
        <f>ROUND(L93,0)</f>
        <v>#DIV/0!</v>
      </c>
      <c r="O93" s="413" t="e">
        <f>N93+N94</f>
        <v>#DIV/0!</v>
      </c>
      <c r="P93" s="366"/>
      <c r="Q93" s="45"/>
      <c r="R93" s="184"/>
      <c r="S93" s="49"/>
      <c r="T93" s="351"/>
      <c r="U93" s="43"/>
      <c r="V93" s="37"/>
      <c r="W93" s="77"/>
    </row>
    <row r="94" spans="1:27" x14ac:dyDescent="0.25">
      <c r="A94" s="622"/>
      <c r="B94" s="623"/>
      <c r="C94" s="387">
        <f>$A$2</f>
        <v>0</v>
      </c>
      <c r="D94" s="120">
        <f>Away!K27</f>
        <v>0</v>
      </c>
      <c r="E94" s="127">
        <f>Home!K27</f>
        <v>0</v>
      </c>
      <c r="F94" s="127">
        <f>SUM(D94:E94)/2</f>
        <v>0</v>
      </c>
      <c r="G94" s="116" t="e">
        <f>F94/$B$8</f>
        <v>#DIV/0!</v>
      </c>
      <c r="H94" s="54"/>
      <c r="I94" s="35"/>
      <c r="J94" s="120">
        <f>h2h!P53</f>
        <v>0</v>
      </c>
      <c r="K94" s="403" t="e">
        <f>J94/h2h!$AH$13</f>
        <v>#DIV/0!</v>
      </c>
      <c r="L94" s="404" t="e">
        <f>(G94+K94)/2</f>
        <v>#DIV/0!</v>
      </c>
      <c r="M94" s="405"/>
      <c r="N94" s="401" t="e">
        <f>ROUND(L94,0)</f>
        <v>#DIV/0!</v>
      </c>
      <c r="O94" s="49"/>
      <c r="P94" s="48"/>
      <c r="Q94" s="45"/>
      <c r="R94" s="184"/>
      <c r="S94" s="49"/>
      <c r="T94" s="351"/>
      <c r="U94" s="43"/>
      <c r="V94" s="37"/>
      <c r="W94" s="77"/>
    </row>
    <row r="95" spans="1:27" x14ac:dyDescent="0.25">
      <c r="A95" s="59"/>
      <c r="B95" s="60"/>
      <c r="C95" s="60"/>
      <c r="D95" s="60"/>
      <c r="E95" s="60"/>
      <c r="F95" s="60"/>
      <c r="G95" s="61"/>
      <c r="J95" s="55"/>
      <c r="K95" s="56"/>
      <c r="L95" s="56"/>
      <c r="M95" s="56"/>
      <c r="N95" s="57"/>
      <c r="P95" s="48"/>
      <c r="Q95" s="37" t="str">
        <f>IF(N95&gt;0.6,"H",IF(AND(N95&gt;0, N95&lt;0.2),"L",""))</f>
        <v/>
      </c>
      <c r="R95" s="48"/>
    </row>
    <row r="96" spans="1:27" x14ac:dyDescent="0.25">
      <c r="A96" s="606" t="s">
        <v>77</v>
      </c>
      <c r="B96" s="607"/>
      <c r="C96" s="414" t="s">
        <v>61</v>
      </c>
      <c r="D96" s="415" t="e">
        <f>Home!G29</f>
        <v>#DIV/0!</v>
      </c>
      <c r="E96" s="416" t="e">
        <f>Away!G29</f>
        <v>#DIV/0!</v>
      </c>
      <c r="F96" s="105" t="s">
        <v>130</v>
      </c>
      <c r="G96" s="417" t="e">
        <f>(D96+E96)/2</f>
        <v>#DIV/0!</v>
      </c>
      <c r="H96" s="627" t="s">
        <v>124</v>
      </c>
      <c r="I96" s="628"/>
      <c r="J96" s="418" t="e">
        <f>h2h!L56</f>
        <v>#DIV/0!</v>
      </c>
      <c r="K96" s="608" t="s">
        <v>119</v>
      </c>
      <c r="L96" s="609"/>
      <c r="M96" s="610"/>
      <c r="N96" s="402" t="e">
        <f>ROUND(J96,0)</f>
        <v>#DIV/0!</v>
      </c>
      <c r="O96" s="105" t="s">
        <v>126</v>
      </c>
      <c r="P96" s="48"/>
      <c r="Q96" s="37"/>
      <c r="R96" s="48"/>
      <c r="S96" s="48"/>
      <c r="T96" s="287"/>
      <c r="U96" s="43"/>
      <c r="V96" s="43"/>
      <c r="W96" s="43"/>
      <c r="X96" s="78"/>
    </row>
    <row r="97" spans="1:24" x14ac:dyDescent="0.25">
      <c r="A97" s="606" t="s">
        <v>125</v>
      </c>
      <c r="B97" s="607"/>
      <c r="C97" s="173" t="s">
        <v>62</v>
      </c>
      <c r="D97" s="415" t="e">
        <f>Home!J29</f>
        <v>#DIV/0!</v>
      </c>
      <c r="E97" s="416" t="e">
        <f>Away!J29</f>
        <v>#DIV/0!</v>
      </c>
      <c r="F97" s="109" t="s">
        <v>130</v>
      </c>
      <c r="G97" s="417" t="e">
        <f>(D97+E97)/2</f>
        <v>#DIV/0!</v>
      </c>
      <c r="H97" s="629"/>
      <c r="I97" s="630"/>
      <c r="J97" s="418" t="e">
        <f>h2h!O56</f>
        <v>#DIV/0!</v>
      </c>
      <c r="K97" s="611"/>
      <c r="L97" s="612"/>
      <c r="M97" s="613"/>
      <c r="N97" s="419" t="e">
        <f>ROUND(J97,0)</f>
        <v>#DIV/0!</v>
      </c>
      <c r="O97" s="421" t="s">
        <v>127</v>
      </c>
      <c r="P97" s="48"/>
      <c r="Q97" s="37"/>
      <c r="R97" s="48"/>
      <c r="S97" s="48"/>
      <c r="T97" s="287"/>
      <c r="U97" s="43"/>
      <c r="V97" s="43"/>
      <c r="W97" s="43"/>
      <c r="X97" s="78"/>
    </row>
    <row r="98" spans="1:24" x14ac:dyDescent="0.25">
      <c r="G98" s="420" t="s">
        <v>139</v>
      </c>
      <c r="J98" s="420" t="s">
        <v>42</v>
      </c>
      <c r="P98" s="48"/>
      <c r="Q98" s="37" t="str">
        <f>IF(N98&gt;0.6,"H",IF(AND(N98&gt;0, N98&lt;0.2),"L",""))</f>
        <v/>
      </c>
      <c r="R98" s="48"/>
    </row>
    <row r="99" spans="1:24" s="35" customFormat="1" x14ac:dyDescent="0.25">
      <c r="G99" s="36"/>
      <c r="J99" s="36"/>
      <c r="P99" s="48"/>
      <c r="Q99" s="37"/>
      <c r="R99" s="48"/>
      <c r="S99" s="38"/>
      <c r="T99" s="349"/>
      <c r="X99" s="38"/>
    </row>
    <row r="100" spans="1:24" s="35" customFormat="1" x14ac:dyDescent="0.25">
      <c r="G100" s="36"/>
      <c r="J100" s="36"/>
      <c r="P100" s="48"/>
      <c r="Q100" s="37"/>
      <c r="R100" s="48"/>
      <c r="S100" s="38"/>
      <c r="T100" s="349"/>
      <c r="X100" s="38"/>
    </row>
    <row r="101" spans="1:24" x14ac:dyDescent="0.25">
      <c r="P101" s="48"/>
    </row>
    <row r="102" spans="1:24" x14ac:dyDescent="0.25">
      <c r="P102" s="48"/>
    </row>
    <row r="103" spans="1:24" x14ac:dyDescent="0.25">
      <c r="P103" s="48"/>
    </row>
    <row r="104" spans="1:24" x14ac:dyDescent="0.25">
      <c r="P104" s="48"/>
    </row>
    <row r="105" spans="1:24" x14ac:dyDescent="0.25">
      <c r="P105" s="48"/>
    </row>
    <row r="106" spans="1:24" x14ac:dyDescent="0.25">
      <c r="P106" s="48"/>
    </row>
    <row r="107" spans="1:24" x14ac:dyDescent="0.25">
      <c r="P107" s="48"/>
    </row>
    <row r="108" spans="1:24" x14ac:dyDescent="0.25">
      <c r="P108" s="48"/>
    </row>
    <row r="109" spans="1:24" x14ac:dyDescent="0.25">
      <c r="P109" s="48"/>
    </row>
    <row r="110" spans="1:24" x14ac:dyDescent="0.25">
      <c r="P110" s="48"/>
    </row>
    <row r="111" spans="1:24" x14ac:dyDescent="0.25">
      <c r="P111" s="48"/>
    </row>
    <row r="112" spans="1:24" x14ac:dyDescent="0.25">
      <c r="P112" s="48"/>
    </row>
    <row r="113" spans="16:16" x14ac:dyDescent="0.25">
      <c r="P113" s="48"/>
    </row>
    <row r="114" spans="16:16" x14ac:dyDescent="0.25">
      <c r="P114" s="48"/>
    </row>
    <row r="115" spans="16:16" x14ac:dyDescent="0.25">
      <c r="P115" s="48"/>
    </row>
    <row r="140" spans="17:24" x14ac:dyDescent="0.25">
      <c r="Q140" s="37" t="str">
        <f t="shared" ref="Q140:Q168" si="62">IF(N140&gt;0.6,"H",IF(AND(N140&gt;0, N140&lt;0.2),"L",""))</f>
        <v/>
      </c>
      <c r="R140" s="37"/>
      <c r="S140" s="35"/>
      <c r="T140" s="54"/>
      <c r="X140" s="33"/>
    </row>
    <row r="141" spans="17:24" x14ac:dyDescent="0.25">
      <c r="Q141" s="37" t="str">
        <f t="shared" si="62"/>
        <v/>
      </c>
      <c r="R141" s="37"/>
      <c r="S141" s="35"/>
      <c r="T141" s="54"/>
      <c r="X141" s="33"/>
    </row>
    <row r="142" spans="17:24" x14ac:dyDescent="0.25">
      <c r="Q142" s="37" t="str">
        <f t="shared" si="62"/>
        <v/>
      </c>
      <c r="R142" s="37"/>
      <c r="S142" s="35"/>
      <c r="T142" s="54"/>
      <c r="X142" s="33"/>
    </row>
    <row r="143" spans="17:24" x14ac:dyDescent="0.25">
      <c r="Q143" s="37" t="str">
        <f t="shared" si="62"/>
        <v/>
      </c>
      <c r="R143" s="37"/>
      <c r="S143" s="35"/>
      <c r="T143" s="54"/>
      <c r="X143" s="33"/>
    </row>
    <row r="144" spans="17:24" x14ac:dyDescent="0.25">
      <c r="Q144" s="37" t="str">
        <f t="shared" si="62"/>
        <v/>
      </c>
      <c r="R144" s="37"/>
      <c r="S144" s="35"/>
      <c r="T144" s="54"/>
      <c r="X144" s="33"/>
    </row>
    <row r="145" spans="11:24" x14ac:dyDescent="0.25">
      <c r="Q145" s="37" t="str">
        <f t="shared" si="62"/>
        <v/>
      </c>
      <c r="R145" s="37"/>
      <c r="S145" s="35"/>
      <c r="T145" s="54"/>
      <c r="X145" s="33"/>
    </row>
    <row r="146" spans="11:24" x14ac:dyDescent="0.25">
      <c r="K146" s="33"/>
      <c r="L146" s="33"/>
      <c r="M146" s="33"/>
      <c r="N146" s="33"/>
      <c r="O146" s="33"/>
      <c r="P146" s="33"/>
      <c r="Q146" s="37" t="str">
        <f t="shared" si="62"/>
        <v/>
      </c>
      <c r="R146" s="37"/>
      <c r="S146" s="35"/>
      <c r="T146" s="54"/>
      <c r="X146" s="33"/>
    </row>
    <row r="147" spans="11:24" x14ac:dyDescent="0.25">
      <c r="K147" s="33"/>
      <c r="L147" s="33"/>
      <c r="M147" s="33"/>
      <c r="N147" s="33"/>
      <c r="O147" s="33"/>
      <c r="P147" s="33"/>
      <c r="Q147" s="37" t="str">
        <f t="shared" si="62"/>
        <v/>
      </c>
      <c r="R147" s="37"/>
      <c r="S147" s="35"/>
      <c r="T147" s="54"/>
      <c r="X147" s="33"/>
    </row>
    <row r="148" spans="11:24" x14ac:dyDescent="0.25">
      <c r="K148" s="33"/>
      <c r="L148" s="33"/>
      <c r="M148" s="33"/>
      <c r="N148" s="33"/>
      <c r="O148" s="33"/>
      <c r="P148" s="33"/>
      <c r="Q148" s="37" t="str">
        <f t="shared" si="62"/>
        <v/>
      </c>
      <c r="R148" s="37"/>
      <c r="S148" s="35"/>
      <c r="T148" s="54"/>
      <c r="X148" s="33"/>
    </row>
    <row r="149" spans="11:24" x14ac:dyDescent="0.25">
      <c r="K149" s="33"/>
      <c r="L149" s="33"/>
      <c r="M149" s="33"/>
      <c r="N149" s="33"/>
      <c r="O149" s="33"/>
      <c r="P149" s="33"/>
      <c r="Q149" s="37" t="str">
        <f t="shared" si="62"/>
        <v/>
      </c>
      <c r="R149" s="37"/>
      <c r="S149" s="35"/>
      <c r="T149" s="54"/>
      <c r="X149" s="33"/>
    </row>
    <row r="150" spans="11:24" x14ac:dyDescent="0.25">
      <c r="K150" s="33"/>
      <c r="L150" s="33"/>
      <c r="M150" s="33"/>
      <c r="N150" s="33"/>
      <c r="O150" s="33"/>
      <c r="P150" s="33"/>
      <c r="Q150" s="37" t="str">
        <f t="shared" si="62"/>
        <v/>
      </c>
      <c r="R150" s="37"/>
      <c r="S150" s="35"/>
      <c r="T150" s="54"/>
      <c r="X150" s="33"/>
    </row>
    <row r="151" spans="11:24" x14ac:dyDescent="0.25">
      <c r="K151" s="33"/>
      <c r="L151" s="33"/>
      <c r="M151" s="33"/>
      <c r="N151" s="33"/>
      <c r="O151" s="33"/>
      <c r="P151" s="33"/>
      <c r="Q151" s="37" t="str">
        <f t="shared" si="62"/>
        <v/>
      </c>
      <c r="R151" s="37"/>
      <c r="S151" s="35"/>
      <c r="T151" s="54"/>
      <c r="X151" s="33"/>
    </row>
    <row r="152" spans="11:24" x14ac:dyDescent="0.25">
      <c r="K152" s="33"/>
      <c r="L152" s="33"/>
      <c r="M152" s="33"/>
      <c r="N152" s="33"/>
      <c r="O152" s="33"/>
      <c r="P152" s="33"/>
      <c r="Q152" s="37" t="str">
        <f t="shared" si="62"/>
        <v/>
      </c>
      <c r="R152" s="37"/>
      <c r="S152" s="35"/>
      <c r="T152" s="54"/>
      <c r="X152" s="33"/>
    </row>
    <row r="153" spans="11:24" x14ac:dyDescent="0.25">
      <c r="K153" s="33"/>
      <c r="L153" s="33"/>
      <c r="M153" s="33"/>
      <c r="N153" s="33"/>
      <c r="O153" s="33"/>
      <c r="P153" s="33"/>
      <c r="Q153" s="37" t="str">
        <f t="shared" si="62"/>
        <v/>
      </c>
      <c r="R153" s="37"/>
      <c r="S153" s="35"/>
      <c r="T153" s="54"/>
      <c r="X153" s="33"/>
    </row>
    <row r="154" spans="11:24" x14ac:dyDescent="0.25">
      <c r="K154" s="33"/>
      <c r="L154" s="33"/>
      <c r="M154" s="33"/>
      <c r="N154" s="33"/>
      <c r="O154" s="33"/>
      <c r="P154" s="33"/>
      <c r="Q154" s="37" t="str">
        <f t="shared" si="62"/>
        <v/>
      </c>
      <c r="R154" s="37"/>
      <c r="S154" s="35"/>
      <c r="T154" s="54"/>
      <c r="X154" s="33"/>
    </row>
    <row r="155" spans="11:24" x14ac:dyDescent="0.25">
      <c r="K155" s="33"/>
      <c r="L155" s="33"/>
      <c r="M155" s="33"/>
      <c r="N155" s="33"/>
      <c r="O155" s="33"/>
      <c r="P155" s="33"/>
      <c r="Q155" s="37" t="str">
        <f t="shared" si="62"/>
        <v/>
      </c>
      <c r="R155" s="37"/>
      <c r="S155" s="35"/>
      <c r="T155" s="54"/>
      <c r="X155" s="33"/>
    </row>
    <row r="156" spans="11:24" x14ac:dyDescent="0.25">
      <c r="K156" s="33"/>
      <c r="L156" s="33"/>
      <c r="M156" s="33"/>
      <c r="N156" s="33"/>
      <c r="O156" s="33"/>
      <c r="P156" s="33"/>
      <c r="Q156" s="37" t="str">
        <f t="shared" si="62"/>
        <v/>
      </c>
      <c r="R156" s="37"/>
      <c r="S156" s="35"/>
      <c r="T156" s="54"/>
      <c r="X156" s="33"/>
    </row>
    <row r="157" spans="11:24" x14ac:dyDescent="0.25">
      <c r="K157" s="33"/>
      <c r="L157" s="33"/>
      <c r="M157" s="33"/>
      <c r="N157" s="33"/>
      <c r="O157" s="33"/>
      <c r="P157" s="33"/>
      <c r="Q157" s="37" t="str">
        <f t="shared" si="62"/>
        <v/>
      </c>
      <c r="R157" s="37"/>
      <c r="S157" s="35"/>
      <c r="T157" s="54"/>
      <c r="X157" s="33"/>
    </row>
    <row r="158" spans="11:24" x14ac:dyDescent="0.25">
      <c r="K158" s="33"/>
      <c r="L158" s="33"/>
      <c r="M158" s="33"/>
      <c r="N158" s="33"/>
      <c r="O158" s="33"/>
      <c r="P158" s="33"/>
      <c r="Q158" s="37" t="str">
        <f t="shared" si="62"/>
        <v/>
      </c>
      <c r="R158" s="37"/>
      <c r="S158" s="35"/>
      <c r="T158" s="54"/>
      <c r="X158" s="33"/>
    </row>
    <row r="159" spans="11:24" x14ac:dyDescent="0.25">
      <c r="K159" s="33"/>
      <c r="L159" s="33"/>
      <c r="M159" s="33"/>
      <c r="N159" s="33"/>
      <c r="O159" s="33"/>
      <c r="P159" s="33"/>
      <c r="Q159" s="37" t="str">
        <f t="shared" si="62"/>
        <v/>
      </c>
      <c r="R159" s="37"/>
      <c r="S159" s="35"/>
      <c r="T159" s="54"/>
      <c r="X159" s="33"/>
    </row>
    <row r="160" spans="11:24" x14ac:dyDescent="0.25">
      <c r="K160" s="33"/>
      <c r="L160" s="33"/>
      <c r="M160" s="33"/>
      <c r="N160" s="33"/>
      <c r="O160" s="33"/>
      <c r="P160" s="33"/>
      <c r="Q160" s="37" t="str">
        <f t="shared" si="62"/>
        <v/>
      </c>
      <c r="R160" s="37"/>
      <c r="S160" s="35"/>
      <c r="T160" s="54"/>
      <c r="X160" s="33"/>
    </row>
    <row r="161" spans="11:24" x14ac:dyDescent="0.25">
      <c r="K161" s="33"/>
      <c r="L161" s="33"/>
      <c r="M161" s="33"/>
      <c r="N161" s="33"/>
      <c r="O161" s="33"/>
      <c r="P161" s="33"/>
      <c r="Q161" s="37" t="str">
        <f t="shared" si="62"/>
        <v/>
      </c>
      <c r="R161" s="37"/>
      <c r="S161" s="35"/>
      <c r="T161" s="54"/>
      <c r="X161" s="33"/>
    </row>
    <row r="162" spans="11:24" x14ac:dyDescent="0.25">
      <c r="K162" s="33"/>
      <c r="L162" s="33"/>
      <c r="M162" s="33"/>
      <c r="N162" s="33"/>
      <c r="O162" s="33"/>
      <c r="P162" s="33"/>
      <c r="Q162" s="37" t="str">
        <f t="shared" si="62"/>
        <v/>
      </c>
      <c r="R162" s="37"/>
      <c r="S162" s="35"/>
      <c r="T162" s="54"/>
      <c r="X162" s="33"/>
    </row>
    <row r="163" spans="11:24" x14ac:dyDescent="0.25">
      <c r="K163" s="33"/>
      <c r="L163" s="33"/>
      <c r="M163" s="33"/>
      <c r="N163" s="33"/>
      <c r="O163" s="33"/>
      <c r="P163" s="33"/>
      <c r="Q163" s="37" t="str">
        <f t="shared" si="62"/>
        <v/>
      </c>
      <c r="R163" s="37"/>
      <c r="S163" s="35"/>
      <c r="T163" s="54"/>
      <c r="X163" s="33"/>
    </row>
    <row r="164" spans="11:24" x14ac:dyDescent="0.25">
      <c r="K164" s="33"/>
      <c r="L164" s="33"/>
      <c r="M164" s="33"/>
      <c r="N164" s="33"/>
      <c r="O164" s="33"/>
      <c r="P164" s="33"/>
      <c r="Q164" s="37" t="str">
        <f t="shared" si="62"/>
        <v/>
      </c>
      <c r="R164" s="37"/>
      <c r="S164" s="35"/>
      <c r="T164" s="54"/>
      <c r="X164" s="33"/>
    </row>
    <row r="165" spans="11:24" x14ac:dyDescent="0.25">
      <c r="K165" s="33"/>
      <c r="L165" s="33"/>
      <c r="M165" s="33"/>
      <c r="N165" s="33"/>
      <c r="O165" s="33"/>
      <c r="P165" s="33"/>
      <c r="Q165" s="37" t="str">
        <f t="shared" si="62"/>
        <v/>
      </c>
      <c r="R165" s="37"/>
      <c r="S165" s="35"/>
      <c r="T165" s="54"/>
      <c r="X165" s="33"/>
    </row>
    <row r="166" spans="11:24" x14ac:dyDescent="0.25">
      <c r="K166" s="33"/>
      <c r="L166" s="33"/>
      <c r="M166" s="33"/>
      <c r="N166" s="33"/>
      <c r="O166" s="33"/>
      <c r="P166" s="33"/>
      <c r="Q166" s="37" t="str">
        <f t="shared" si="62"/>
        <v/>
      </c>
      <c r="R166" s="37"/>
      <c r="S166" s="35"/>
      <c r="T166" s="54"/>
      <c r="X166" s="33"/>
    </row>
    <row r="167" spans="11:24" x14ac:dyDescent="0.25">
      <c r="K167" s="33"/>
      <c r="L167" s="33"/>
      <c r="M167" s="33"/>
      <c r="N167" s="33"/>
      <c r="O167" s="33"/>
      <c r="P167" s="33"/>
      <c r="Q167" s="37" t="str">
        <f t="shared" si="62"/>
        <v/>
      </c>
      <c r="R167" s="37"/>
      <c r="S167" s="35"/>
      <c r="T167" s="54"/>
      <c r="X167" s="33"/>
    </row>
    <row r="168" spans="11:24" x14ac:dyDescent="0.25">
      <c r="K168" s="33"/>
      <c r="L168" s="33"/>
      <c r="M168" s="33"/>
      <c r="N168" s="33"/>
      <c r="O168" s="33"/>
      <c r="P168" s="33"/>
      <c r="Q168" s="37" t="str">
        <f t="shared" si="62"/>
        <v/>
      </c>
      <c r="R168" s="37"/>
      <c r="S168" s="35"/>
      <c r="T168" s="54"/>
      <c r="X168" s="33"/>
    </row>
    <row r="169" spans="11:24" x14ac:dyDescent="0.25">
      <c r="K169" s="33"/>
      <c r="L169" s="33"/>
      <c r="M169" s="33"/>
      <c r="N169" s="33"/>
      <c r="O169" s="33"/>
      <c r="P169" s="33"/>
      <c r="Q169" s="37" t="str">
        <f t="shared" ref="Q169:Q174" si="63">IF(N169&gt;0.6,"H",IF(AND(N169&gt;0, N169&lt;0.2),"L",""))</f>
        <v/>
      </c>
      <c r="R169" s="37"/>
      <c r="S169" s="35"/>
      <c r="T169" s="54"/>
      <c r="X169" s="33"/>
    </row>
    <row r="170" spans="11:24" x14ac:dyDescent="0.25">
      <c r="K170" s="33"/>
      <c r="L170" s="33"/>
      <c r="M170" s="33"/>
      <c r="N170" s="33"/>
      <c r="O170" s="33"/>
      <c r="P170" s="33"/>
      <c r="Q170" s="37" t="str">
        <f t="shared" si="63"/>
        <v/>
      </c>
      <c r="R170" s="37"/>
      <c r="S170" s="35"/>
      <c r="T170" s="54"/>
      <c r="X170" s="33"/>
    </row>
    <row r="171" spans="11:24" x14ac:dyDescent="0.25">
      <c r="K171" s="33"/>
      <c r="L171" s="33"/>
      <c r="M171" s="33"/>
      <c r="N171" s="33"/>
      <c r="O171" s="33"/>
      <c r="P171" s="33"/>
      <c r="Q171" s="37" t="str">
        <f t="shared" si="63"/>
        <v/>
      </c>
      <c r="R171" s="37"/>
      <c r="S171" s="35"/>
      <c r="T171" s="54"/>
      <c r="X171" s="33"/>
    </row>
    <row r="172" spans="11:24" x14ac:dyDescent="0.25">
      <c r="K172" s="33"/>
      <c r="L172" s="33"/>
      <c r="M172" s="33"/>
      <c r="N172" s="33"/>
      <c r="O172" s="33"/>
      <c r="P172" s="33"/>
      <c r="Q172" s="37" t="str">
        <f t="shared" si="63"/>
        <v/>
      </c>
      <c r="R172" s="37"/>
      <c r="S172" s="35"/>
      <c r="T172" s="54"/>
      <c r="X172" s="33"/>
    </row>
    <row r="173" spans="11:24" x14ac:dyDescent="0.25">
      <c r="K173" s="33"/>
      <c r="L173" s="33"/>
      <c r="M173" s="33"/>
      <c r="N173" s="33"/>
      <c r="O173" s="33"/>
      <c r="P173" s="33"/>
      <c r="Q173" s="37" t="str">
        <f t="shared" si="63"/>
        <v/>
      </c>
      <c r="R173" s="37"/>
      <c r="S173" s="35"/>
      <c r="T173" s="54"/>
      <c r="X173" s="33"/>
    </row>
    <row r="174" spans="11:24" x14ac:dyDescent="0.25">
      <c r="K174" s="33"/>
      <c r="L174" s="33"/>
      <c r="M174" s="33"/>
      <c r="N174" s="33"/>
      <c r="O174" s="33"/>
      <c r="P174" s="33"/>
      <c r="Q174" s="37" t="str">
        <f t="shared" si="63"/>
        <v/>
      </c>
      <c r="R174" s="37"/>
      <c r="S174" s="35"/>
      <c r="T174" s="54"/>
      <c r="X174" s="33"/>
    </row>
  </sheetData>
  <sheetProtection password="E4EA" sheet="1" objects="1" scenarios="1" formatCells="0" formatColumns="0" formatRows="0"/>
  <mergeCells count="20">
    <mergeCell ref="N4:O4"/>
    <mergeCell ref="A6:B7"/>
    <mergeCell ref="A11:B12"/>
    <mergeCell ref="A15:B16"/>
    <mergeCell ref="A28:B29"/>
    <mergeCell ref="A24:B25"/>
    <mergeCell ref="A20:B21"/>
    <mergeCell ref="A22:B23"/>
    <mergeCell ref="A97:B97"/>
    <mergeCell ref="A96:B96"/>
    <mergeCell ref="K96:M97"/>
    <mergeCell ref="A32:B38"/>
    <mergeCell ref="A40:B41"/>
    <mergeCell ref="A90:B91"/>
    <mergeCell ref="A88:B89"/>
    <mergeCell ref="A44:B52"/>
    <mergeCell ref="A56:B72"/>
    <mergeCell ref="A76:B85"/>
    <mergeCell ref="A93:B94"/>
    <mergeCell ref="H96:I97"/>
  </mergeCells>
  <phoneticPr fontId="3" type="noConversion"/>
  <pageMargins left="0.7" right="0.7" top="0.75" bottom="0.75" header="0.5" footer="0.5"/>
  <pageSetup orientation="portrait" horizontalDpi="1200" verticalDpi="1200"/>
  <ignoredErrors>
    <ignoredError sqref="C60 C64 C68 C79:C80" twoDigitTextYear="1"/>
    <ignoredError sqref="Q140:Q174 Q6:Q8 Q11:Q12 N90:O90 C90:G91 Q95 J90:L91 Q98 N91 Q54:Q72 N93:O93 C93:G94 C6:H7 B8 D8:H8 J6:L8 N6:O8 J93:L94 D9:G9 J9:K9 N9 C11:H12 J11:L12 N11:O12 Y20:AA20 D13:G13 J13:K13 N13 C15:H16 B17 D17:H17 J15:L17 N15:O17 Q32:Q38 D18:G18 J18:K18 N18 C20:H20 Q28:Q29 N94 Y21:AA21 D21:H24 C25:H25 J20:L25 N20:O25 Y22:AA25 G96:G97 D28:H29 J28:L29 N28:O29 J96:J97 D30:G30 J30:K30 N30 D32:H38 J32:L38 N32:O38 Y32:AA38 N96:N97 Q40:Q41 D40:H41 J40:L41 N40:O41 D96:E97 D42:G42 J42:K42 N42 D44:H52 J44:L52 N44:O52 D53:G53 J53:K53 N53 Q15:Q17 Q44:Q52 D56:H72 J56:L72 N56:O72 D73:G73 J73:K73 N73 Q75 Q20:Q25 D76:H85 J76:L85 N76:O85 D86:G86 J86:K86 N86" unlockedFormula="1"/>
    <ignoredError sqref="C21:C24" formula="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41"/>
  <sheetViews>
    <sheetView showGridLines="0" workbookViewId="0">
      <pane xSplit="2" ySplit="7" topLeftCell="C8" activePane="bottomRight" state="frozen"/>
      <selection pane="topRight" activeCell="C1" sqref="C1"/>
      <selection pane="bottomLeft" activeCell="A8" sqref="A8"/>
      <selection pane="bottomRight" activeCell="AE20" sqref="AE20:AE28"/>
    </sheetView>
  </sheetViews>
  <sheetFormatPr defaultColWidth="9.140625" defaultRowHeight="13.5" x14ac:dyDescent="0.2"/>
  <cols>
    <col min="1" max="1" width="2.42578125" style="468" customWidth="1"/>
    <col min="2" max="2" width="10" style="468" customWidth="1"/>
    <col min="3" max="3" width="10" style="433" customWidth="1"/>
    <col min="4" max="6" width="5.85546875" style="465" customWidth="1"/>
    <col min="7" max="15" width="6.42578125" style="468" customWidth="1"/>
    <col min="16" max="16" width="4.5703125" style="468" customWidth="1"/>
    <col min="17" max="17" width="1.42578125" style="468" customWidth="1"/>
    <col min="18" max="19" width="7" style="468" customWidth="1"/>
    <col min="20" max="20" width="3.5703125" style="468" customWidth="1"/>
    <col min="21" max="23" width="6.42578125" style="468" customWidth="1"/>
    <col min="24" max="24" width="4.5703125" style="468" customWidth="1"/>
    <col min="25" max="25" width="1.42578125" style="468" customWidth="1"/>
    <col min="26" max="26" width="7.85546875" style="468" customWidth="1"/>
    <col min="27" max="27" width="7" style="468" customWidth="1"/>
    <col min="28" max="28" width="2.5703125" style="468" customWidth="1"/>
    <col min="29" max="30" width="8.42578125" style="468" customWidth="1"/>
    <col min="31" max="31" width="9.140625" style="468" customWidth="1"/>
    <col min="32" max="32" width="3.140625" style="468" customWidth="1"/>
    <col min="33" max="34" width="10.140625" style="468" customWidth="1"/>
    <col min="35" max="38" width="8.42578125" style="468" customWidth="1"/>
    <col min="39" max="40" width="9.140625" style="468" customWidth="1"/>
    <col min="41" max="42" width="7.5703125" style="468" customWidth="1"/>
    <col min="43" max="43" width="9.140625" style="469" customWidth="1"/>
    <col min="44" max="16384" width="9.140625" style="468"/>
  </cols>
  <sheetData>
    <row r="1" spans="2:43" ht="13.5" customHeight="1" x14ac:dyDescent="0.2">
      <c r="B1" s="633" t="s">
        <v>200</v>
      </c>
      <c r="C1" s="634"/>
      <c r="D1" s="634"/>
      <c r="E1" s="635"/>
      <c r="G1" s="484" t="s">
        <v>252</v>
      </c>
      <c r="H1" s="485" t="s">
        <v>257</v>
      </c>
      <c r="I1" s="486"/>
      <c r="J1" s="466"/>
      <c r="K1" s="467"/>
      <c r="M1" s="466"/>
      <c r="N1" s="467"/>
      <c r="U1" s="466"/>
      <c r="V1" s="466"/>
      <c r="W1" s="466"/>
    </row>
    <row r="2" spans="2:43" ht="14.25" customHeight="1" x14ac:dyDescent="0.2">
      <c r="B2" s="636"/>
      <c r="C2" s="637"/>
      <c r="D2" s="637"/>
      <c r="E2" s="638"/>
      <c r="G2" s="484" t="s">
        <v>260</v>
      </c>
      <c r="H2" s="485" t="s">
        <v>281</v>
      </c>
      <c r="I2" s="486"/>
      <c r="J2" s="466"/>
      <c r="K2" s="467"/>
      <c r="M2" s="466"/>
      <c r="N2" s="467"/>
      <c r="U2" s="466"/>
      <c r="V2" s="466"/>
      <c r="W2" s="466"/>
      <c r="AK2" s="567" t="s">
        <v>120</v>
      </c>
      <c r="AL2" s="568" t="s">
        <v>122</v>
      </c>
      <c r="AM2" s="574"/>
      <c r="AN2" s="574"/>
      <c r="AO2" s="574"/>
      <c r="AP2" s="575"/>
    </row>
    <row r="3" spans="2:43" x14ac:dyDescent="0.2">
      <c r="D3" s="468"/>
      <c r="E3" s="468"/>
      <c r="F3" s="468"/>
      <c r="G3" s="484" t="s">
        <v>253</v>
      </c>
      <c r="H3" s="485" t="s">
        <v>258</v>
      </c>
      <c r="I3" s="486"/>
      <c r="J3" s="466"/>
      <c r="K3" s="467"/>
      <c r="M3" s="466"/>
      <c r="N3" s="467"/>
      <c r="U3" s="466"/>
      <c r="V3" s="466"/>
      <c r="W3" s="466"/>
      <c r="AK3" s="569"/>
      <c r="AL3" s="570" t="s">
        <v>121</v>
      </c>
      <c r="AM3" s="576" t="s">
        <v>123</v>
      </c>
      <c r="AN3" s="577"/>
      <c r="AO3" s="577"/>
      <c r="AP3" s="578"/>
    </row>
    <row r="4" spans="2:43" ht="14.25" customHeight="1" x14ac:dyDescent="0.2">
      <c r="B4" s="470"/>
      <c r="C4" s="470"/>
      <c r="D4" s="471"/>
      <c r="E4" s="471"/>
      <c r="F4" s="471"/>
      <c r="G4" s="470"/>
      <c r="H4" s="470"/>
      <c r="I4" s="470"/>
      <c r="J4" s="470"/>
      <c r="K4" s="470"/>
      <c r="L4" s="470"/>
      <c r="M4" s="470"/>
      <c r="N4" s="470"/>
      <c r="O4" s="470"/>
      <c r="P4" s="470"/>
      <c r="Q4" s="470"/>
      <c r="R4" s="470"/>
      <c r="S4" s="470"/>
      <c r="T4" s="470"/>
      <c r="U4" s="470"/>
      <c r="V4" s="470"/>
      <c r="W4" s="470"/>
      <c r="X4" s="470"/>
      <c r="Y4" s="470"/>
      <c r="Z4" s="470"/>
      <c r="AA4" s="470"/>
      <c r="AG4" s="472"/>
      <c r="AH4" s="472"/>
      <c r="AK4" s="569"/>
      <c r="AL4" s="571"/>
    </row>
    <row r="5" spans="2:43" ht="18" customHeight="1" x14ac:dyDescent="0.2">
      <c r="B5" s="470"/>
      <c r="C5" s="470"/>
      <c r="D5" s="644" t="s">
        <v>254</v>
      </c>
      <c r="E5" s="645"/>
      <c r="F5" s="645"/>
      <c r="G5" s="651" t="s">
        <v>289</v>
      </c>
      <c r="H5" s="652"/>
      <c r="I5" s="652"/>
      <c r="J5" s="652"/>
      <c r="K5" s="652"/>
      <c r="L5" s="652"/>
      <c r="M5" s="652"/>
      <c r="N5" s="652"/>
      <c r="O5" s="653"/>
      <c r="P5" s="470"/>
      <c r="Q5" s="470"/>
      <c r="R5" s="641" t="s">
        <v>290</v>
      </c>
      <c r="S5" s="642"/>
      <c r="T5" s="470"/>
      <c r="U5" s="651" t="s">
        <v>201</v>
      </c>
      <c r="V5" s="652"/>
      <c r="W5" s="653"/>
      <c r="X5" s="470"/>
      <c r="Y5" s="470"/>
      <c r="Z5" s="641" t="s">
        <v>201</v>
      </c>
      <c r="AA5" s="642"/>
      <c r="AC5" s="656">
        <f>B7</f>
        <v>0</v>
      </c>
      <c r="AD5" s="657"/>
      <c r="AE5" s="473" t="s">
        <v>85</v>
      </c>
      <c r="AG5" s="472"/>
      <c r="AH5" s="472"/>
      <c r="AK5" s="569"/>
      <c r="AL5" s="571"/>
      <c r="AN5" s="646">
        <f>'Value Calc'!A2</f>
        <v>0</v>
      </c>
      <c r="AO5" s="655"/>
      <c r="AP5" s="647"/>
    </row>
    <row r="6" spans="2:43" ht="17.25" customHeight="1" x14ac:dyDescent="0.25">
      <c r="B6" s="487" t="s">
        <v>204</v>
      </c>
      <c r="C6" s="488" t="s">
        <v>203</v>
      </c>
      <c r="D6" s="489" t="s">
        <v>252</v>
      </c>
      <c r="E6" s="644" t="s">
        <v>280</v>
      </c>
      <c r="F6" s="489" t="s">
        <v>253</v>
      </c>
      <c r="G6" s="648" t="s">
        <v>266</v>
      </c>
      <c r="H6" s="649"/>
      <c r="I6" s="650"/>
      <c r="J6" s="648" t="s">
        <v>279</v>
      </c>
      <c r="K6" s="649"/>
      <c r="L6" s="650"/>
      <c r="M6" s="648" t="s">
        <v>267</v>
      </c>
      <c r="N6" s="649"/>
      <c r="O6" s="650"/>
      <c r="P6" s="470"/>
      <c r="Q6" s="470"/>
      <c r="R6" s="639" t="s">
        <v>288</v>
      </c>
      <c r="S6" s="643" t="s">
        <v>48</v>
      </c>
      <c r="T6" s="470"/>
      <c r="U6" s="660" t="s">
        <v>291</v>
      </c>
      <c r="V6" s="660" t="s">
        <v>292</v>
      </c>
      <c r="W6" s="662" t="s">
        <v>293</v>
      </c>
      <c r="X6" s="470"/>
      <c r="Y6" s="470"/>
      <c r="Z6" s="639" t="s">
        <v>288</v>
      </c>
      <c r="AA6" s="643" t="s">
        <v>48</v>
      </c>
      <c r="AC6" s="658" t="s">
        <v>185</v>
      </c>
      <c r="AD6" s="659"/>
      <c r="AE6" s="475" t="s">
        <v>202</v>
      </c>
      <c r="AG6" s="472"/>
      <c r="AH6" s="472"/>
      <c r="AI6" s="664" t="s">
        <v>98</v>
      </c>
      <c r="AJ6" s="665"/>
      <c r="AK6" s="569"/>
      <c r="AL6" s="571"/>
      <c r="AN6" s="643" t="s">
        <v>204</v>
      </c>
      <c r="AO6" s="658" t="s">
        <v>185</v>
      </c>
      <c r="AP6" s="659"/>
      <c r="AQ6" s="579" t="s">
        <v>202</v>
      </c>
    </row>
    <row r="7" spans="2:43" ht="19.5" customHeight="1" x14ac:dyDescent="0.2">
      <c r="B7" s="646">
        <f>'Value Calc'!A1</f>
        <v>0</v>
      </c>
      <c r="C7" s="647"/>
      <c r="D7" s="490" t="s">
        <v>255</v>
      </c>
      <c r="E7" s="654"/>
      <c r="F7" s="490" t="s">
        <v>256</v>
      </c>
      <c r="G7" s="487" t="s">
        <v>69</v>
      </c>
      <c r="H7" s="487" t="s">
        <v>70</v>
      </c>
      <c r="I7" s="487" t="s">
        <v>41</v>
      </c>
      <c r="J7" s="474" t="s">
        <v>69</v>
      </c>
      <c r="K7" s="474" t="s">
        <v>70</v>
      </c>
      <c r="L7" s="474" t="s">
        <v>41</v>
      </c>
      <c r="M7" s="487" t="s">
        <v>69</v>
      </c>
      <c r="N7" s="487" t="s">
        <v>70</v>
      </c>
      <c r="O7" s="487" t="s">
        <v>41</v>
      </c>
      <c r="P7" s="470"/>
      <c r="Q7" s="470"/>
      <c r="R7" s="640"/>
      <c r="S7" s="640"/>
      <c r="T7" s="470"/>
      <c r="U7" s="661"/>
      <c r="V7" s="661"/>
      <c r="W7" s="663"/>
      <c r="X7" s="470"/>
      <c r="Y7" s="470"/>
      <c r="Z7" s="640"/>
      <c r="AA7" s="640"/>
      <c r="AB7" s="470"/>
      <c r="AC7" s="487" t="s">
        <v>43</v>
      </c>
      <c r="AD7" s="488" t="s">
        <v>48</v>
      </c>
      <c r="AE7" s="476" t="s">
        <v>92</v>
      </c>
      <c r="AG7" s="564" t="s">
        <v>190</v>
      </c>
      <c r="AH7" s="564" t="s">
        <v>191</v>
      </c>
      <c r="AI7" s="565" t="s">
        <v>49</v>
      </c>
      <c r="AJ7" s="566" t="s">
        <v>80</v>
      </c>
      <c r="AK7" s="572" t="s">
        <v>97</v>
      </c>
      <c r="AL7" s="573" t="s">
        <v>99</v>
      </c>
      <c r="AM7" s="470"/>
      <c r="AN7" s="640"/>
      <c r="AO7" s="487" t="s">
        <v>43</v>
      </c>
      <c r="AP7" s="488" t="s">
        <v>48</v>
      </c>
      <c r="AQ7" s="580" t="s">
        <v>92</v>
      </c>
    </row>
    <row r="8" spans="2:43" s="477" customFormat="1" ht="16.5" customHeight="1" x14ac:dyDescent="0.25">
      <c r="B8" s="491" t="s">
        <v>205</v>
      </c>
      <c r="C8" s="492"/>
      <c r="D8" s="493">
        <v>5</v>
      </c>
      <c r="E8" s="494">
        <v>4</v>
      </c>
      <c r="F8" s="495">
        <v>3</v>
      </c>
      <c r="G8" s="496">
        <f>Home!J58</f>
        <v>0</v>
      </c>
      <c r="H8" s="497">
        <f>Away!J58</f>
        <v>0</v>
      </c>
      <c r="I8" s="498">
        <f>(G8+H8)/2</f>
        <v>0</v>
      </c>
      <c r="J8" s="496">
        <f>Home!F59</f>
        <v>0</v>
      </c>
      <c r="K8" s="497">
        <f>Away!F59</f>
        <v>0</v>
      </c>
      <c r="L8" s="498">
        <f>(J8+K8)/2</f>
        <v>0</v>
      </c>
      <c r="M8" s="496">
        <f>Home!N60</f>
        <v>0</v>
      </c>
      <c r="N8" s="497">
        <f>Away!N60</f>
        <v>0</v>
      </c>
      <c r="O8" s="498">
        <f>(M8+N8)/2</f>
        <v>0</v>
      </c>
      <c r="P8" s="539">
        <f>IF(I8="","",I8+L8+O8)</f>
        <v>0</v>
      </c>
      <c r="R8" s="543" t="e">
        <f>I8/(I8+O8)</f>
        <v>#DIV/0!</v>
      </c>
      <c r="S8" s="544" t="e">
        <f>IF(R8=0,"",1/R8)</f>
        <v>#DIV/0!</v>
      </c>
      <c r="U8" s="496">
        <f>h2h!AF60</f>
        <v>0</v>
      </c>
      <c r="V8" s="496">
        <f>h2h!AC61</f>
        <v>0</v>
      </c>
      <c r="W8" s="496">
        <f>h2h!AJ62</f>
        <v>0</v>
      </c>
      <c r="X8" s="539">
        <f>IF(U8="","",U8+V8+W8)</f>
        <v>0</v>
      </c>
      <c r="Z8" s="543" t="e">
        <f>U8/(U8+W8)</f>
        <v>#DIV/0!</v>
      </c>
      <c r="AA8" s="544" t="e">
        <f>IF(Z8=0,"",IF(Z8="","",1/Z8))</f>
        <v>#DIV/0!</v>
      </c>
      <c r="AC8" s="547" t="e">
        <f>(R8+Z8)/2</f>
        <v>#DIV/0!</v>
      </c>
      <c r="AD8" s="548" t="e">
        <f>1/AC8</f>
        <v>#DIV/0!</v>
      </c>
      <c r="AE8" s="478"/>
      <c r="AF8" s="468"/>
      <c r="AG8" s="479"/>
      <c r="AH8" s="438" t="str">
        <f>IF(AG8="",IF(AE8="","",IF(AND(AK8&gt;0.3,Z8*1.2&gt;R8),"Back",IF(AND(AK8&lt;-0.3,Z8&lt;R8*1.2),"Lay",""))),AG8)</f>
        <v/>
      </c>
      <c r="AI8" s="552" t="str">
        <f>IF(AH8="","",IF(AH8="Back",1/AE8,1-1/AE8))</f>
        <v/>
      </c>
      <c r="AJ8" s="553" t="str">
        <f>IF(AI8="","",IF(AH8="Back",AC8,1-AC8))</f>
        <v/>
      </c>
      <c r="AK8" s="554" t="str">
        <f>IF(AE8="","",(AE8-1)/(AD8-1)-1)</f>
        <v/>
      </c>
      <c r="AL8" s="555" t="str">
        <f>IF(AH8="","",IF(AH8="Back",AJ8/AI8-1,(1-AI8)/(1-AJ8)-1))</f>
        <v/>
      </c>
      <c r="AN8" s="491" t="s">
        <v>251</v>
      </c>
      <c r="AO8" s="543" t="e">
        <f>IF(AC8="","",(1-AC8))</f>
        <v>#DIV/0!</v>
      </c>
      <c r="AP8" s="544" t="e">
        <f>IF(AO8="","",1/AO8)</f>
        <v>#DIV/0!</v>
      </c>
      <c r="AQ8" s="581" t="str">
        <f>IF(AE8="","",1/(1-1/AE8))</f>
        <v/>
      </c>
    </row>
    <row r="9" spans="2:43" s="477" customFormat="1" ht="16.5" customHeight="1" x14ac:dyDescent="0.25">
      <c r="B9" s="499" t="s">
        <v>207</v>
      </c>
      <c r="C9" s="500" t="s">
        <v>206</v>
      </c>
      <c r="D9" s="501"/>
      <c r="E9" s="501"/>
      <c r="F9" s="502"/>
      <c r="G9" s="503"/>
      <c r="H9" s="504"/>
      <c r="I9" s="505"/>
      <c r="J9" s="503"/>
      <c r="K9" s="504"/>
      <c r="L9" s="505"/>
      <c r="M9" s="503"/>
      <c r="N9" s="504"/>
      <c r="O9" s="505"/>
      <c r="P9" s="540" t="str">
        <f t="shared" ref="P9:P40" si="0">IF(I9="","",I9+L9+O9)</f>
        <v/>
      </c>
      <c r="R9" s="545"/>
      <c r="S9" s="546" t="str">
        <f t="shared" ref="S9:S40" si="1">IF(R9=0,"",1/R9)</f>
        <v/>
      </c>
      <c r="U9" s="503"/>
      <c r="V9" s="503"/>
      <c r="W9" s="503"/>
      <c r="X9" s="540" t="str">
        <f t="shared" ref="X9:X40" si="2">IF(U9="","",U9+V9+W9)</f>
        <v/>
      </c>
      <c r="Z9" s="545"/>
      <c r="AA9" s="546" t="str">
        <f t="shared" ref="AA9:AA40" si="3">IF(Z9=0,"",IF(Z9="","",1/Z9))</f>
        <v/>
      </c>
      <c r="AC9" s="545"/>
      <c r="AD9" s="551" t="e">
        <f>(AD8+AD10)/2</f>
        <v>#DIV/0!</v>
      </c>
      <c r="AE9" s="478"/>
      <c r="AF9" s="468"/>
      <c r="AG9" s="480"/>
      <c r="AH9" s="439" t="str">
        <f t="shared" ref="AH9:AH40" si="4">IF(AG9="",IF(AE9="","",IF(AND(AK9&gt;0.3,Z9*1.2&gt;R9),"Back",IF(AND(AK9&lt;-0.3,Z9&lt;R9*1.2),"Lay",""))),AG9)</f>
        <v/>
      </c>
      <c r="AI9" s="556" t="str">
        <f t="shared" ref="AI9:AI40" si="5">IF(AH9="","",IF(AH9="Back",1/AE9,1-1/AE9))</f>
        <v/>
      </c>
      <c r="AJ9" s="557" t="str">
        <f t="shared" ref="AJ9:AJ40" si="6">IF(AI9="","",IF(AH9="Back",AC9,1-AC9))</f>
        <v/>
      </c>
      <c r="AK9" s="558" t="str">
        <f t="shared" ref="AK9:AK40" si="7">IF(AE9="","",(AE9-1)/(AD9-1)-1)</f>
        <v/>
      </c>
      <c r="AL9" s="559" t="str">
        <f t="shared" ref="AL9:AL40" si="8">IF(AH9="","",IF(AH9="Back",AJ9/AI9-1,(1-AI9)/(1-AJ9)-1))</f>
        <v/>
      </c>
      <c r="AN9" s="499" t="s">
        <v>250</v>
      </c>
      <c r="AO9" s="545" t="str">
        <f t="shared" ref="AO9:AO22" si="9">IF(AC9="","",(1-AC9))</f>
        <v/>
      </c>
      <c r="AP9" s="551" t="e">
        <f>1/(1-1/AD9)</f>
        <v>#DIV/0!</v>
      </c>
      <c r="AQ9" s="581" t="str">
        <f t="shared" ref="AQ9:AQ40" si="10">IF(AE9="","",1/(1-1/AE9))</f>
        <v/>
      </c>
    </row>
    <row r="10" spans="2:43" s="477" customFormat="1" ht="16.5" customHeight="1" x14ac:dyDescent="0.25">
      <c r="B10" s="506" t="s">
        <v>208</v>
      </c>
      <c r="C10" s="507"/>
      <c r="D10" s="508">
        <v>4</v>
      </c>
      <c r="E10" s="508" t="s">
        <v>198</v>
      </c>
      <c r="F10" s="509">
        <v>3</v>
      </c>
      <c r="G10" s="503">
        <f>G12</f>
        <v>0</v>
      </c>
      <c r="H10" s="504">
        <f>H12</f>
        <v>0</v>
      </c>
      <c r="I10" s="505">
        <f>(G10+H10)/2</f>
        <v>0</v>
      </c>
      <c r="J10" s="510"/>
      <c r="K10" s="511"/>
      <c r="L10" s="512" t="s">
        <v>198</v>
      </c>
      <c r="M10" s="503">
        <f>M8</f>
        <v>0</v>
      </c>
      <c r="N10" s="504">
        <f>N8</f>
        <v>0</v>
      </c>
      <c r="O10" s="505">
        <f>(M10+N10)/2</f>
        <v>0</v>
      </c>
      <c r="P10" s="540">
        <f>IF(I10="","",I10+O10)</f>
        <v>0</v>
      </c>
      <c r="R10" s="547" t="e">
        <f>I10/(I10+O10)</f>
        <v>#DIV/0!</v>
      </c>
      <c r="S10" s="548" t="e">
        <f t="shared" si="1"/>
        <v>#DIV/0!</v>
      </c>
      <c r="U10" s="503">
        <f>U12</f>
        <v>0</v>
      </c>
      <c r="V10" s="510"/>
      <c r="W10" s="503">
        <f>W8</f>
        <v>0</v>
      </c>
      <c r="X10" s="540">
        <f t="shared" si="2"/>
        <v>0</v>
      </c>
      <c r="Z10" s="547" t="e">
        <f t="shared" ref="Z10:Z40" si="11">U10/(U10+W10)</f>
        <v>#DIV/0!</v>
      </c>
      <c r="AA10" s="548" t="e">
        <f t="shared" si="3"/>
        <v>#DIV/0!</v>
      </c>
      <c r="AC10" s="547" t="e">
        <f t="shared" ref="AC10:AC40" si="12">(R10+Z10)/2</f>
        <v>#DIV/0!</v>
      </c>
      <c r="AD10" s="548" t="e">
        <f t="shared" ref="AD10:AD40" si="13">1/AC10</f>
        <v>#DIV/0!</v>
      </c>
      <c r="AE10" s="478"/>
      <c r="AF10" s="468"/>
      <c r="AG10" s="480"/>
      <c r="AH10" s="439" t="str">
        <f t="shared" si="4"/>
        <v/>
      </c>
      <c r="AI10" s="556" t="str">
        <f>IF(AH10="","",IF(AH10="Back",1/AE10,1-1/AE10))</f>
        <v/>
      </c>
      <c r="AJ10" s="557" t="str">
        <f t="shared" si="6"/>
        <v/>
      </c>
      <c r="AK10" s="558" t="str">
        <f t="shared" si="7"/>
        <v/>
      </c>
      <c r="AL10" s="559" t="str">
        <f>IF(AH10="","",IF(AH10="Back",AJ10/AI10-1,(1-AI10)/(1-AJ10)-1))</f>
        <v/>
      </c>
      <c r="AN10" s="506" t="s">
        <v>248</v>
      </c>
      <c r="AO10" s="547" t="e">
        <f t="shared" si="9"/>
        <v>#DIV/0!</v>
      </c>
      <c r="AP10" s="548" t="e">
        <f t="shared" ref="AP10:AP40" si="14">IF(AO10="","",1/AO10)</f>
        <v>#DIV/0!</v>
      </c>
      <c r="AQ10" s="581" t="str">
        <f t="shared" si="10"/>
        <v/>
      </c>
    </row>
    <row r="11" spans="2:43" s="477" customFormat="1" ht="16.5" customHeight="1" x14ac:dyDescent="0.25">
      <c r="B11" s="499" t="s">
        <v>210</v>
      </c>
      <c r="C11" s="500" t="s">
        <v>209</v>
      </c>
      <c r="D11" s="501"/>
      <c r="E11" s="501"/>
      <c r="F11" s="502"/>
      <c r="G11" s="503"/>
      <c r="H11" s="504"/>
      <c r="I11" s="505"/>
      <c r="J11" s="503"/>
      <c r="K11" s="504"/>
      <c r="L11" s="505"/>
      <c r="M11" s="503"/>
      <c r="N11" s="504"/>
      <c r="O11" s="505"/>
      <c r="P11" s="540" t="str">
        <f t="shared" si="0"/>
        <v/>
      </c>
      <c r="R11" s="545"/>
      <c r="S11" s="546" t="str">
        <f t="shared" si="1"/>
        <v/>
      </c>
      <c r="U11" s="503"/>
      <c r="V11" s="503"/>
      <c r="W11" s="503"/>
      <c r="X11" s="540" t="str">
        <f t="shared" si="2"/>
        <v/>
      </c>
      <c r="Z11" s="545"/>
      <c r="AA11" s="546" t="str">
        <f t="shared" si="3"/>
        <v/>
      </c>
      <c r="AC11" s="545"/>
      <c r="AD11" s="551" t="e">
        <f>(AD10+AD12)/2</f>
        <v>#DIV/0!</v>
      </c>
      <c r="AE11" s="478"/>
      <c r="AF11" s="468"/>
      <c r="AG11" s="480"/>
      <c r="AH11" s="439" t="str">
        <f t="shared" si="4"/>
        <v/>
      </c>
      <c r="AI11" s="556" t="str">
        <f t="shared" si="5"/>
        <v/>
      </c>
      <c r="AJ11" s="557" t="str">
        <f t="shared" si="6"/>
        <v/>
      </c>
      <c r="AK11" s="558" t="str">
        <f t="shared" si="7"/>
        <v/>
      </c>
      <c r="AL11" s="559" t="str">
        <f t="shared" si="8"/>
        <v/>
      </c>
      <c r="AN11" s="499" t="s">
        <v>247</v>
      </c>
      <c r="AO11" s="545" t="str">
        <f t="shared" si="9"/>
        <v/>
      </c>
      <c r="AP11" s="551" t="e">
        <f>1/(1-1/AD11)</f>
        <v>#DIV/0!</v>
      </c>
      <c r="AQ11" s="581" t="str">
        <f t="shared" si="10"/>
        <v/>
      </c>
    </row>
    <row r="12" spans="2:43" s="477" customFormat="1" ht="16.5" customHeight="1" x14ac:dyDescent="0.25">
      <c r="B12" s="513" t="s">
        <v>211</v>
      </c>
      <c r="C12" s="514"/>
      <c r="D12" s="515">
        <v>4</v>
      </c>
      <c r="E12" s="516">
        <v>3</v>
      </c>
      <c r="F12" s="517">
        <v>2</v>
      </c>
      <c r="G12" s="503">
        <f>Home!J59</f>
        <v>0</v>
      </c>
      <c r="H12" s="504">
        <f>Away!J59</f>
        <v>0</v>
      </c>
      <c r="I12" s="505">
        <f>(G12+H12)/2</f>
        <v>0</v>
      </c>
      <c r="J12" s="503">
        <f>Home!F60</f>
        <v>0</v>
      </c>
      <c r="K12" s="504">
        <f>Away!F60</f>
        <v>0</v>
      </c>
      <c r="L12" s="505">
        <f>(J12+K12)/2</f>
        <v>0</v>
      </c>
      <c r="M12" s="503">
        <f>Home!N61</f>
        <v>0</v>
      </c>
      <c r="N12" s="504">
        <f>Away!N61</f>
        <v>0</v>
      </c>
      <c r="O12" s="505">
        <f>(M12+N12)/2</f>
        <v>0</v>
      </c>
      <c r="P12" s="541">
        <f t="shared" si="0"/>
        <v>0</v>
      </c>
      <c r="R12" s="547" t="e">
        <f>I12/(I12+O12)</f>
        <v>#DIV/0!</v>
      </c>
      <c r="S12" s="548" t="e">
        <f t="shared" si="1"/>
        <v>#DIV/0!</v>
      </c>
      <c r="U12" s="503">
        <f>h2h!AF61</f>
        <v>0</v>
      </c>
      <c r="V12" s="503">
        <f>h2h!AC62</f>
        <v>0</v>
      </c>
      <c r="W12" s="503">
        <f>h2h!AJ63</f>
        <v>0</v>
      </c>
      <c r="X12" s="540">
        <f t="shared" si="2"/>
        <v>0</v>
      </c>
      <c r="Z12" s="547" t="e">
        <f t="shared" si="11"/>
        <v>#DIV/0!</v>
      </c>
      <c r="AA12" s="548" t="e">
        <f t="shared" si="3"/>
        <v>#DIV/0!</v>
      </c>
      <c r="AC12" s="547" t="e">
        <f t="shared" si="12"/>
        <v>#DIV/0!</v>
      </c>
      <c r="AD12" s="548" t="e">
        <f t="shared" si="13"/>
        <v>#DIV/0!</v>
      </c>
      <c r="AE12" s="478"/>
      <c r="AF12" s="468"/>
      <c r="AG12" s="480"/>
      <c r="AH12" s="439" t="str">
        <f t="shared" si="4"/>
        <v/>
      </c>
      <c r="AI12" s="556" t="str">
        <f t="shared" si="5"/>
        <v/>
      </c>
      <c r="AJ12" s="557" t="str">
        <f t="shared" si="6"/>
        <v/>
      </c>
      <c r="AK12" s="558" t="str">
        <f t="shared" si="7"/>
        <v/>
      </c>
      <c r="AL12" s="559" t="str">
        <f t="shared" si="8"/>
        <v/>
      </c>
      <c r="AN12" s="513" t="s">
        <v>245</v>
      </c>
      <c r="AO12" s="547" t="e">
        <f t="shared" si="9"/>
        <v>#DIV/0!</v>
      </c>
      <c r="AP12" s="548" t="e">
        <f t="shared" si="14"/>
        <v>#DIV/0!</v>
      </c>
      <c r="AQ12" s="581" t="str">
        <f t="shared" si="10"/>
        <v/>
      </c>
    </row>
    <row r="13" spans="2:43" s="477" customFormat="1" ht="16.5" customHeight="1" x14ac:dyDescent="0.25">
      <c r="B13" s="499" t="s">
        <v>213</v>
      </c>
      <c r="C13" s="500" t="s">
        <v>212</v>
      </c>
      <c r="D13" s="501"/>
      <c r="E13" s="501"/>
      <c r="F13" s="502"/>
      <c r="G13" s="503"/>
      <c r="H13" s="504"/>
      <c r="I13" s="505"/>
      <c r="J13" s="503"/>
      <c r="K13" s="504"/>
      <c r="L13" s="505"/>
      <c r="M13" s="503"/>
      <c r="N13" s="504"/>
      <c r="O13" s="505"/>
      <c r="P13" s="540" t="str">
        <f t="shared" si="0"/>
        <v/>
      </c>
      <c r="R13" s="545"/>
      <c r="S13" s="546" t="str">
        <f t="shared" si="1"/>
        <v/>
      </c>
      <c r="U13" s="503"/>
      <c r="V13" s="503"/>
      <c r="W13" s="503"/>
      <c r="X13" s="540" t="str">
        <f t="shared" si="2"/>
        <v/>
      </c>
      <c r="Z13" s="545"/>
      <c r="AA13" s="546" t="str">
        <f t="shared" si="3"/>
        <v/>
      </c>
      <c r="AC13" s="545"/>
      <c r="AD13" s="551" t="e">
        <f>(AD12+AD14)/2</f>
        <v>#DIV/0!</v>
      </c>
      <c r="AE13" s="478"/>
      <c r="AF13" s="468"/>
      <c r="AG13" s="480"/>
      <c r="AH13" s="439" t="str">
        <f t="shared" si="4"/>
        <v/>
      </c>
      <c r="AI13" s="556" t="str">
        <f t="shared" si="5"/>
        <v/>
      </c>
      <c r="AJ13" s="557" t="str">
        <f t="shared" si="6"/>
        <v/>
      </c>
      <c r="AK13" s="558" t="str">
        <f t="shared" si="7"/>
        <v/>
      </c>
      <c r="AL13" s="559" t="str">
        <f t="shared" si="8"/>
        <v/>
      </c>
      <c r="AN13" s="499" t="s">
        <v>244</v>
      </c>
      <c r="AO13" s="545" t="str">
        <f t="shared" si="9"/>
        <v/>
      </c>
      <c r="AP13" s="551" t="e">
        <f>1/(1-1/AD13)</f>
        <v>#DIV/0!</v>
      </c>
      <c r="AQ13" s="581" t="str">
        <f t="shared" si="10"/>
        <v/>
      </c>
    </row>
    <row r="14" spans="2:43" s="477" customFormat="1" ht="16.5" customHeight="1" x14ac:dyDescent="0.25">
      <c r="B14" s="506" t="s">
        <v>214</v>
      </c>
      <c r="C14" s="507"/>
      <c r="D14" s="508">
        <v>3</v>
      </c>
      <c r="E14" s="508" t="s">
        <v>198</v>
      </c>
      <c r="F14" s="509">
        <v>2</v>
      </c>
      <c r="G14" s="503">
        <f>G16</f>
        <v>0</v>
      </c>
      <c r="H14" s="504">
        <f>H16</f>
        <v>0</v>
      </c>
      <c r="I14" s="505">
        <f>(G14+H14)/2</f>
        <v>0</v>
      </c>
      <c r="J14" s="510"/>
      <c r="K14" s="511"/>
      <c r="L14" s="512" t="s">
        <v>198</v>
      </c>
      <c r="M14" s="503">
        <f>M12</f>
        <v>0</v>
      </c>
      <c r="N14" s="504">
        <f>N12</f>
        <v>0</v>
      </c>
      <c r="O14" s="505">
        <f>(M14+N14)/2</f>
        <v>0</v>
      </c>
      <c r="P14" s="540">
        <f>IF(I14="","",I14+O14)</f>
        <v>0</v>
      </c>
      <c r="R14" s="547" t="e">
        <f>I14/(I14+O14)</f>
        <v>#DIV/0!</v>
      </c>
      <c r="S14" s="548" t="e">
        <f t="shared" si="1"/>
        <v>#DIV/0!</v>
      </c>
      <c r="U14" s="503">
        <f>U16</f>
        <v>0</v>
      </c>
      <c r="V14" s="510"/>
      <c r="W14" s="503">
        <f>W12</f>
        <v>0</v>
      </c>
      <c r="X14" s="540">
        <f t="shared" si="2"/>
        <v>0</v>
      </c>
      <c r="Z14" s="547" t="e">
        <f t="shared" si="11"/>
        <v>#DIV/0!</v>
      </c>
      <c r="AA14" s="548" t="e">
        <f t="shared" si="3"/>
        <v>#DIV/0!</v>
      </c>
      <c r="AC14" s="547" t="e">
        <f t="shared" si="12"/>
        <v>#DIV/0!</v>
      </c>
      <c r="AD14" s="548" t="e">
        <f t="shared" si="13"/>
        <v>#DIV/0!</v>
      </c>
      <c r="AE14" s="478"/>
      <c r="AF14" s="468"/>
      <c r="AG14" s="480"/>
      <c r="AH14" s="439" t="str">
        <f t="shared" si="4"/>
        <v/>
      </c>
      <c r="AI14" s="556" t="str">
        <f t="shared" si="5"/>
        <v/>
      </c>
      <c r="AJ14" s="557" t="str">
        <f t="shared" si="6"/>
        <v/>
      </c>
      <c r="AK14" s="558" t="str">
        <f t="shared" si="7"/>
        <v/>
      </c>
      <c r="AL14" s="559" t="str">
        <f t="shared" si="8"/>
        <v/>
      </c>
      <c r="AN14" s="506" t="s">
        <v>242</v>
      </c>
      <c r="AO14" s="547" t="e">
        <f t="shared" si="9"/>
        <v>#DIV/0!</v>
      </c>
      <c r="AP14" s="548" t="e">
        <f t="shared" si="14"/>
        <v>#DIV/0!</v>
      </c>
      <c r="AQ14" s="581" t="str">
        <f t="shared" si="10"/>
        <v/>
      </c>
    </row>
    <row r="15" spans="2:43" s="477" customFormat="1" ht="16.5" customHeight="1" x14ac:dyDescent="0.25">
      <c r="B15" s="499" t="s">
        <v>216</v>
      </c>
      <c r="C15" s="500" t="s">
        <v>215</v>
      </c>
      <c r="D15" s="501"/>
      <c r="E15" s="501"/>
      <c r="F15" s="502"/>
      <c r="G15" s="503"/>
      <c r="H15" s="504"/>
      <c r="I15" s="505"/>
      <c r="J15" s="503"/>
      <c r="K15" s="504"/>
      <c r="L15" s="505"/>
      <c r="M15" s="503"/>
      <c r="N15" s="504"/>
      <c r="O15" s="505"/>
      <c r="P15" s="540" t="str">
        <f t="shared" si="0"/>
        <v/>
      </c>
      <c r="R15" s="545"/>
      <c r="S15" s="546" t="str">
        <f t="shared" si="1"/>
        <v/>
      </c>
      <c r="U15" s="503"/>
      <c r="V15" s="503"/>
      <c r="W15" s="503"/>
      <c r="X15" s="540" t="str">
        <f t="shared" si="2"/>
        <v/>
      </c>
      <c r="Z15" s="545"/>
      <c r="AA15" s="546" t="str">
        <f t="shared" si="3"/>
        <v/>
      </c>
      <c r="AC15" s="545"/>
      <c r="AD15" s="551" t="e">
        <f>(AD14+AD16)/2</f>
        <v>#DIV/0!</v>
      </c>
      <c r="AE15" s="478"/>
      <c r="AF15" s="468"/>
      <c r="AG15" s="480"/>
      <c r="AH15" s="439" t="str">
        <f t="shared" si="4"/>
        <v/>
      </c>
      <c r="AI15" s="556" t="str">
        <f t="shared" si="5"/>
        <v/>
      </c>
      <c r="AJ15" s="557" t="str">
        <f t="shared" si="6"/>
        <v/>
      </c>
      <c r="AK15" s="558" t="str">
        <f t="shared" si="7"/>
        <v/>
      </c>
      <c r="AL15" s="559" t="str">
        <f t="shared" si="8"/>
        <v/>
      </c>
      <c r="AN15" s="499" t="s">
        <v>241</v>
      </c>
      <c r="AO15" s="545" t="str">
        <f t="shared" si="9"/>
        <v/>
      </c>
      <c r="AP15" s="551" t="e">
        <f>1/(1-1/AD15)</f>
        <v>#DIV/0!</v>
      </c>
      <c r="AQ15" s="581" t="str">
        <f t="shared" si="10"/>
        <v/>
      </c>
    </row>
    <row r="16" spans="2:43" s="477" customFormat="1" ht="16.5" customHeight="1" x14ac:dyDescent="0.25">
      <c r="B16" s="513" t="s">
        <v>217</v>
      </c>
      <c r="C16" s="514"/>
      <c r="D16" s="515">
        <v>3</v>
      </c>
      <c r="E16" s="516">
        <v>2</v>
      </c>
      <c r="F16" s="517">
        <v>1</v>
      </c>
      <c r="G16" s="503">
        <f>Home!J60</f>
        <v>0</v>
      </c>
      <c r="H16" s="504">
        <f>Away!J60</f>
        <v>0</v>
      </c>
      <c r="I16" s="505">
        <f>(G16+H16)/2</f>
        <v>0</v>
      </c>
      <c r="J16" s="503">
        <f>Home!F61</f>
        <v>0</v>
      </c>
      <c r="K16" s="504">
        <f>Away!F61</f>
        <v>0</v>
      </c>
      <c r="L16" s="505">
        <f>(J16+K16)/2</f>
        <v>0</v>
      </c>
      <c r="M16" s="503">
        <f>Home!N62</f>
        <v>0</v>
      </c>
      <c r="N16" s="504">
        <f>Away!N62</f>
        <v>0</v>
      </c>
      <c r="O16" s="505">
        <f>(M16+N16)/2</f>
        <v>0</v>
      </c>
      <c r="P16" s="540">
        <f t="shared" si="0"/>
        <v>0</v>
      </c>
      <c r="R16" s="547" t="e">
        <f>I16/(I16+O16)</f>
        <v>#DIV/0!</v>
      </c>
      <c r="S16" s="548" t="e">
        <f t="shared" si="1"/>
        <v>#DIV/0!</v>
      </c>
      <c r="U16" s="503">
        <f>h2h!AF62</f>
        <v>0</v>
      </c>
      <c r="V16" s="503">
        <f>h2h!AC63</f>
        <v>0</v>
      </c>
      <c r="W16" s="503">
        <f>h2h!AJ64</f>
        <v>0</v>
      </c>
      <c r="X16" s="540">
        <f t="shared" si="2"/>
        <v>0</v>
      </c>
      <c r="Z16" s="547" t="e">
        <f t="shared" si="11"/>
        <v>#DIV/0!</v>
      </c>
      <c r="AA16" s="548" t="e">
        <f t="shared" si="3"/>
        <v>#DIV/0!</v>
      </c>
      <c r="AC16" s="547" t="e">
        <f t="shared" si="12"/>
        <v>#DIV/0!</v>
      </c>
      <c r="AD16" s="548" t="e">
        <f t="shared" si="13"/>
        <v>#DIV/0!</v>
      </c>
      <c r="AE16" s="478"/>
      <c r="AF16" s="468"/>
      <c r="AG16" s="480"/>
      <c r="AH16" s="439" t="str">
        <f t="shared" si="4"/>
        <v/>
      </c>
      <c r="AI16" s="556" t="str">
        <f t="shared" si="5"/>
        <v/>
      </c>
      <c r="AJ16" s="557" t="str">
        <f t="shared" si="6"/>
        <v/>
      </c>
      <c r="AK16" s="558" t="str">
        <f t="shared" si="7"/>
        <v/>
      </c>
      <c r="AL16" s="559" t="str">
        <f t="shared" si="8"/>
        <v/>
      </c>
      <c r="AN16" s="513" t="s">
        <v>240</v>
      </c>
      <c r="AO16" s="547" t="e">
        <f t="shared" si="9"/>
        <v>#DIV/0!</v>
      </c>
      <c r="AP16" s="548" t="e">
        <f t="shared" si="14"/>
        <v>#DIV/0!</v>
      </c>
      <c r="AQ16" s="581" t="str">
        <f t="shared" si="10"/>
        <v/>
      </c>
    </row>
    <row r="17" spans="2:43" s="477" customFormat="1" ht="16.5" customHeight="1" x14ac:dyDescent="0.25">
      <c r="B17" s="499" t="s">
        <v>219</v>
      </c>
      <c r="C17" s="500" t="s">
        <v>218</v>
      </c>
      <c r="D17" s="501"/>
      <c r="E17" s="501"/>
      <c r="F17" s="502"/>
      <c r="G17" s="503"/>
      <c r="H17" s="504"/>
      <c r="I17" s="505"/>
      <c r="J17" s="503"/>
      <c r="K17" s="504"/>
      <c r="L17" s="505"/>
      <c r="M17" s="503"/>
      <c r="N17" s="504"/>
      <c r="O17" s="505"/>
      <c r="P17" s="540" t="str">
        <f t="shared" si="0"/>
        <v/>
      </c>
      <c r="R17" s="545"/>
      <c r="S17" s="546" t="str">
        <f t="shared" si="1"/>
        <v/>
      </c>
      <c r="U17" s="503"/>
      <c r="V17" s="503"/>
      <c r="W17" s="503"/>
      <c r="X17" s="540" t="str">
        <f t="shared" si="2"/>
        <v/>
      </c>
      <c r="Z17" s="545"/>
      <c r="AA17" s="546" t="str">
        <f t="shared" si="3"/>
        <v/>
      </c>
      <c r="AC17" s="545"/>
      <c r="AD17" s="551" t="e">
        <f>(AD16+AD18)/2</f>
        <v>#DIV/0!</v>
      </c>
      <c r="AE17" s="478"/>
      <c r="AF17" s="468"/>
      <c r="AG17" s="480"/>
      <c r="AH17" s="439" t="str">
        <f t="shared" si="4"/>
        <v/>
      </c>
      <c r="AI17" s="556" t="str">
        <f t="shared" si="5"/>
        <v/>
      </c>
      <c r="AJ17" s="557" t="str">
        <f t="shared" si="6"/>
        <v/>
      </c>
      <c r="AK17" s="558" t="str">
        <f t="shared" si="7"/>
        <v/>
      </c>
      <c r="AL17" s="559" t="str">
        <f t="shared" si="8"/>
        <v/>
      </c>
      <c r="AN17" s="499" t="s">
        <v>239</v>
      </c>
      <c r="AO17" s="545" t="str">
        <f t="shared" si="9"/>
        <v/>
      </c>
      <c r="AP17" s="551" t="e">
        <f>1/(1-1/AD17)</f>
        <v>#DIV/0!</v>
      </c>
      <c r="AQ17" s="581" t="str">
        <f t="shared" si="10"/>
        <v/>
      </c>
    </row>
    <row r="18" spans="2:43" s="477" customFormat="1" ht="16.5" customHeight="1" x14ac:dyDescent="0.25">
      <c r="B18" s="506" t="s">
        <v>220</v>
      </c>
      <c r="C18" s="507"/>
      <c r="D18" s="508">
        <v>2</v>
      </c>
      <c r="E18" s="508" t="s">
        <v>198</v>
      </c>
      <c r="F18" s="509">
        <v>1</v>
      </c>
      <c r="G18" s="503">
        <f>G20</f>
        <v>0</v>
      </c>
      <c r="H18" s="504">
        <f>H20</f>
        <v>0</v>
      </c>
      <c r="I18" s="505">
        <f>(G18+H18)/2</f>
        <v>0</v>
      </c>
      <c r="J18" s="510"/>
      <c r="K18" s="511"/>
      <c r="L18" s="512" t="s">
        <v>198</v>
      </c>
      <c r="M18" s="503">
        <f>M16</f>
        <v>0</v>
      </c>
      <c r="N18" s="504">
        <f>N16</f>
        <v>0</v>
      </c>
      <c r="O18" s="505">
        <f>(M18+N18)/2</f>
        <v>0</v>
      </c>
      <c r="P18" s="540">
        <f>IF(I18="","",I18+O18)</f>
        <v>0</v>
      </c>
      <c r="R18" s="547" t="e">
        <f>I18/(I18+O18)</f>
        <v>#DIV/0!</v>
      </c>
      <c r="S18" s="548" t="e">
        <f t="shared" si="1"/>
        <v>#DIV/0!</v>
      </c>
      <c r="U18" s="503">
        <f>U20</f>
        <v>0</v>
      </c>
      <c r="V18" s="510"/>
      <c r="W18" s="503">
        <f>W16</f>
        <v>0</v>
      </c>
      <c r="X18" s="540">
        <f t="shared" si="2"/>
        <v>0</v>
      </c>
      <c r="Z18" s="547" t="e">
        <f t="shared" si="11"/>
        <v>#DIV/0!</v>
      </c>
      <c r="AA18" s="548" t="e">
        <f t="shared" si="3"/>
        <v>#DIV/0!</v>
      </c>
      <c r="AC18" s="547" t="e">
        <f t="shared" si="12"/>
        <v>#DIV/0!</v>
      </c>
      <c r="AD18" s="548" t="e">
        <f t="shared" si="13"/>
        <v>#DIV/0!</v>
      </c>
      <c r="AE18" s="478"/>
      <c r="AF18" s="468"/>
      <c r="AG18" s="480"/>
      <c r="AH18" s="439" t="str">
        <f t="shared" si="4"/>
        <v/>
      </c>
      <c r="AI18" s="556" t="str">
        <f t="shared" si="5"/>
        <v/>
      </c>
      <c r="AJ18" s="557" t="str">
        <f t="shared" si="6"/>
        <v/>
      </c>
      <c r="AK18" s="558" t="str">
        <f t="shared" si="7"/>
        <v/>
      </c>
      <c r="AL18" s="559" t="str">
        <f t="shared" si="8"/>
        <v/>
      </c>
      <c r="AN18" s="506" t="s">
        <v>237</v>
      </c>
      <c r="AO18" s="547" t="e">
        <f t="shared" si="9"/>
        <v>#DIV/0!</v>
      </c>
      <c r="AP18" s="548" t="e">
        <f t="shared" si="14"/>
        <v>#DIV/0!</v>
      </c>
      <c r="AQ18" s="581" t="str">
        <f t="shared" si="10"/>
        <v/>
      </c>
    </row>
    <row r="19" spans="2:43" s="477" customFormat="1" ht="16.5" customHeight="1" x14ac:dyDescent="0.25">
      <c r="B19" s="499" t="s">
        <v>222</v>
      </c>
      <c r="C19" s="500" t="s">
        <v>221</v>
      </c>
      <c r="D19" s="501"/>
      <c r="E19" s="501"/>
      <c r="F19" s="502"/>
      <c r="G19" s="503"/>
      <c r="H19" s="504"/>
      <c r="I19" s="505"/>
      <c r="J19" s="503"/>
      <c r="K19" s="504"/>
      <c r="L19" s="505"/>
      <c r="M19" s="503"/>
      <c r="N19" s="504"/>
      <c r="O19" s="505"/>
      <c r="P19" s="540" t="str">
        <f t="shared" si="0"/>
        <v/>
      </c>
      <c r="R19" s="545"/>
      <c r="S19" s="546" t="str">
        <f t="shared" si="1"/>
        <v/>
      </c>
      <c r="U19" s="503"/>
      <c r="V19" s="503"/>
      <c r="W19" s="503"/>
      <c r="X19" s="540" t="str">
        <f t="shared" si="2"/>
        <v/>
      </c>
      <c r="Z19" s="545"/>
      <c r="AA19" s="546" t="str">
        <f t="shared" si="3"/>
        <v/>
      </c>
      <c r="AC19" s="545"/>
      <c r="AD19" s="551" t="e">
        <f>(AD18+AD20)/2</f>
        <v>#DIV/0!</v>
      </c>
      <c r="AE19" s="478"/>
      <c r="AF19" s="468"/>
      <c r="AG19" s="480"/>
      <c r="AH19" s="439" t="str">
        <f t="shared" si="4"/>
        <v/>
      </c>
      <c r="AI19" s="556" t="str">
        <f t="shared" si="5"/>
        <v/>
      </c>
      <c r="AJ19" s="557" t="str">
        <f t="shared" si="6"/>
        <v/>
      </c>
      <c r="AK19" s="558" t="str">
        <f t="shared" si="7"/>
        <v/>
      </c>
      <c r="AL19" s="559" t="str">
        <f t="shared" si="8"/>
        <v/>
      </c>
      <c r="AN19" s="499" t="s">
        <v>236</v>
      </c>
      <c r="AO19" s="545" t="str">
        <f t="shared" si="9"/>
        <v/>
      </c>
      <c r="AP19" s="551" t="e">
        <f>1/(1-1/AD19)</f>
        <v>#DIV/0!</v>
      </c>
      <c r="AQ19" s="581" t="str">
        <f t="shared" si="10"/>
        <v/>
      </c>
    </row>
    <row r="20" spans="2:43" s="477" customFormat="1" ht="16.5" customHeight="1" x14ac:dyDescent="0.25">
      <c r="B20" s="513" t="s">
        <v>223</v>
      </c>
      <c r="C20" s="514"/>
      <c r="D20" s="515">
        <v>2</v>
      </c>
      <c r="E20" s="516">
        <v>1</v>
      </c>
      <c r="F20" s="517">
        <v>0</v>
      </c>
      <c r="G20" s="503">
        <f>Home!J61</f>
        <v>0</v>
      </c>
      <c r="H20" s="504">
        <f>Away!J61</f>
        <v>0</v>
      </c>
      <c r="I20" s="505">
        <f>(G20+H20)/2</f>
        <v>0</v>
      </c>
      <c r="J20" s="503">
        <f>Home!F62</f>
        <v>0</v>
      </c>
      <c r="K20" s="504">
        <f>Away!F62</f>
        <v>0</v>
      </c>
      <c r="L20" s="505">
        <f>(J20+K20)/2</f>
        <v>0</v>
      </c>
      <c r="M20" s="503">
        <f>Home!N63</f>
        <v>0</v>
      </c>
      <c r="N20" s="504">
        <f>Away!N63</f>
        <v>0</v>
      </c>
      <c r="O20" s="505">
        <f>(M20+N20)/2</f>
        <v>0</v>
      </c>
      <c r="P20" s="540">
        <f t="shared" si="0"/>
        <v>0</v>
      </c>
      <c r="R20" s="547" t="e">
        <f>I20/(I20+O20)</f>
        <v>#DIV/0!</v>
      </c>
      <c r="S20" s="548" t="e">
        <f t="shared" si="1"/>
        <v>#DIV/0!</v>
      </c>
      <c r="U20" s="503">
        <f>h2h!AF63</f>
        <v>0</v>
      </c>
      <c r="V20" s="503">
        <f>h2h!AC64</f>
        <v>0</v>
      </c>
      <c r="W20" s="503">
        <f>h2h!AJ65</f>
        <v>0</v>
      </c>
      <c r="X20" s="540">
        <f t="shared" si="2"/>
        <v>0</v>
      </c>
      <c r="Z20" s="547" t="e">
        <f t="shared" si="11"/>
        <v>#DIV/0!</v>
      </c>
      <c r="AA20" s="548" t="e">
        <f t="shared" si="3"/>
        <v>#DIV/0!</v>
      </c>
      <c r="AC20" s="547" t="e">
        <f t="shared" si="12"/>
        <v>#DIV/0!</v>
      </c>
      <c r="AD20" s="548" t="e">
        <f t="shared" si="13"/>
        <v>#DIV/0!</v>
      </c>
      <c r="AE20" s="478"/>
      <c r="AF20" s="468"/>
      <c r="AG20" s="480"/>
      <c r="AH20" s="439" t="str">
        <f t="shared" si="4"/>
        <v/>
      </c>
      <c r="AI20" s="556" t="str">
        <f t="shared" si="5"/>
        <v/>
      </c>
      <c r="AJ20" s="557" t="str">
        <f t="shared" si="6"/>
        <v/>
      </c>
      <c r="AK20" s="558" t="str">
        <f t="shared" si="7"/>
        <v/>
      </c>
      <c r="AL20" s="559" t="str">
        <f t="shared" si="8"/>
        <v/>
      </c>
      <c r="AN20" s="513" t="s">
        <v>234</v>
      </c>
      <c r="AO20" s="547" t="e">
        <f t="shared" si="9"/>
        <v>#DIV/0!</v>
      </c>
      <c r="AP20" s="548" t="e">
        <f t="shared" si="14"/>
        <v>#DIV/0!</v>
      </c>
      <c r="AQ20" s="581" t="str">
        <f t="shared" si="10"/>
        <v/>
      </c>
    </row>
    <row r="21" spans="2:43" s="477" customFormat="1" ht="16.5" customHeight="1" x14ac:dyDescent="0.25">
      <c r="B21" s="499" t="s">
        <v>225</v>
      </c>
      <c r="C21" s="500" t="s">
        <v>224</v>
      </c>
      <c r="D21" s="501"/>
      <c r="E21" s="501"/>
      <c r="F21" s="502"/>
      <c r="G21" s="503"/>
      <c r="H21" s="504"/>
      <c r="I21" s="505"/>
      <c r="J21" s="503"/>
      <c r="K21" s="504"/>
      <c r="L21" s="505"/>
      <c r="M21" s="503"/>
      <c r="N21" s="504"/>
      <c r="O21" s="505"/>
      <c r="P21" s="540" t="str">
        <f t="shared" si="0"/>
        <v/>
      </c>
      <c r="R21" s="545"/>
      <c r="S21" s="546" t="str">
        <f t="shared" si="1"/>
        <v/>
      </c>
      <c r="U21" s="503"/>
      <c r="V21" s="503"/>
      <c r="W21" s="503"/>
      <c r="X21" s="540" t="str">
        <f t="shared" si="2"/>
        <v/>
      </c>
      <c r="Z21" s="545"/>
      <c r="AA21" s="546" t="str">
        <f t="shared" si="3"/>
        <v/>
      </c>
      <c r="AC21" s="545"/>
      <c r="AD21" s="551" t="e">
        <f>(AD20+AD22)/2</f>
        <v>#DIV/0!</v>
      </c>
      <c r="AE21" s="478"/>
      <c r="AF21" s="468"/>
      <c r="AG21" s="480"/>
      <c r="AH21" s="439" t="str">
        <f t="shared" si="4"/>
        <v/>
      </c>
      <c r="AI21" s="556" t="str">
        <f t="shared" si="5"/>
        <v/>
      </c>
      <c r="AJ21" s="557" t="str">
        <f t="shared" si="6"/>
        <v/>
      </c>
      <c r="AK21" s="558" t="str">
        <f t="shared" si="7"/>
        <v/>
      </c>
      <c r="AL21" s="559" t="str">
        <f t="shared" si="8"/>
        <v/>
      </c>
      <c r="AN21" s="499" t="s">
        <v>233</v>
      </c>
      <c r="AO21" s="545" t="str">
        <f t="shared" si="9"/>
        <v/>
      </c>
      <c r="AP21" s="551" t="e">
        <f>1/(1-1/AD21)</f>
        <v>#DIV/0!</v>
      </c>
      <c r="AQ21" s="581" t="str">
        <f t="shared" si="10"/>
        <v/>
      </c>
    </row>
    <row r="22" spans="2:43" s="477" customFormat="1" ht="16.5" customHeight="1" x14ac:dyDescent="0.25">
      <c r="B22" s="506" t="s">
        <v>226</v>
      </c>
      <c r="C22" s="507"/>
      <c r="D22" s="518">
        <v>1</v>
      </c>
      <c r="E22" s="508" t="s">
        <v>198</v>
      </c>
      <c r="F22" s="519">
        <v>0</v>
      </c>
      <c r="G22" s="503">
        <f>G24</f>
        <v>0</v>
      </c>
      <c r="H22" s="504">
        <f>H24</f>
        <v>0</v>
      </c>
      <c r="I22" s="505">
        <f>(G22+H22)/2</f>
        <v>0</v>
      </c>
      <c r="J22" s="510"/>
      <c r="K22" s="511"/>
      <c r="L22" s="512" t="s">
        <v>198</v>
      </c>
      <c r="M22" s="503">
        <f>M20</f>
        <v>0</v>
      </c>
      <c r="N22" s="504">
        <f>N20</f>
        <v>0</v>
      </c>
      <c r="O22" s="505">
        <f>(M22+N22)/2</f>
        <v>0</v>
      </c>
      <c r="P22" s="540">
        <f>IF(I22="","",I22+O22)</f>
        <v>0</v>
      </c>
      <c r="R22" s="547" t="e">
        <f>I22/(I22+O22)</f>
        <v>#DIV/0!</v>
      </c>
      <c r="S22" s="548" t="e">
        <f t="shared" si="1"/>
        <v>#DIV/0!</v>
      </c>
      <c r="U22" s="503">
        <f>U24</f>
        <v>0</v>
      </c>
      <c r="V22" s="510"/>
      <c r="W22" s="503">
        <f>W20</f>
        <v>0</v>
      </c>
      <c r="X22" s="540">
        <f t="shared" si="2"/>
        <v>0</v>
      </c>
      <c r="Z22" s="547" t="e">
        <f t="shared" si="11"/>
        <v>#DIV/0!</v>
      </c>
      <c r="AA22" s="548" t="e">
        <f t="shared" si="3"/>
        <v>#DIV/0!</v>
      </c>
      <c r="AB22" s="481"/>
      <c r="AC22" s="547" t="e">
        <f t="shared" si="12"/>
        <v>#DIV/0!</v>
      </c>
      <c r="AD22" s="548" t="e">
        <f t="shared" si="13"/>
        <v>#DIV/0!</v>
      </c>
      <c r="AE22" s="478"/>
      <c r="AF22" s="468"/>
      <c r="AG22" s="480"/>
      <c r="AH22" s="439" t="str">
        <f t="shared" si="4"/>
        <v/>
      </c>
      <c r="AI22" s="556" t="str">
        <f t="shared" si="5"/>
        <v/>
      </c>
      <c r="AJ22" s="557" t="str">
        <f t="shared" si="6"/>
        <v/>
      </c>
      <c r="AK22" s="558" t="str">
        <f t="shared" si="7"/>
        <v/>
      </c>
      <c r="AL22" s="559" t="str">
        <f t="shared" si="8"/>
        <v/>
      </c>
      <c r="AN22" s="506" t="s">
        <v>297</v>
      </c>
      <c r="AO22" s="547" t="e">
        <f t="shared" si="9"/>
        <v>#DIV/0!</v>
      </c>
      <c r="AP22" s="548" t="e">
        <f t="shared" si="14"/>
        <v>#DIV/0!</v>
      </c>
      <c r="AQ22" s="581" t="str">
        <f t="shared" si="10"/>
        <v/>
      </c>
    </row>
    <row r="23" spans="2:43" s="477" customFormat="1" ht="16.5" customHeight="1" x14ac:dyDescent="0.25">
      <c r="B23" s="499" t="s">
        <v>228</v>
      </c>
      <c r="C23" s="520" t="s">
        <v>227</v>
      </c>
      <c r="D23" s="521"/>
      <c r="E23" s="521"/>
      <c r="F23" s="522"/>
      <c r="G23" s="503"/>
      <c r="H23" s="504"/>
      <c r="I23" s="505"/>
      <c r="J23" s="503"/>
      <c r="K23" s="504"/>
      <c r="L23" s="505"/>
      <c r="M23" s="503"/>
      <c r="N23" s="504"/>
      <c r="O23" s="505"/>
      <c r="P23" s="540" t="str">
        <f t="shared" si="0"/>
        <v/>
      </c>
      <c r="R23" s="545"/>
      <c r="S23" s="546" t="str">
        <f t="shared" si="1"/>
        <v/>
      </c>
      <c r="U23" s="503"/>
      <c r="V23" s="503"/>
      <c r="W23" s="503"/>
      <c r="X23" s="540" t="str">
        <f t="shared" si="2"/>
        <v/>
      </c>
      <c r="Z23" s="545"/>
      <c r="AA23" s="546" t="str">
        <f t="shared" si="3"/>
        <v/>
      </c>
      <c r="AC23" s="545"/>
      <c r="AD23" s="551" t="e">
        <f>(AD22+AD24)/2</f>
        <v>#DIV/0!</v>
      </c>
      <c r="AE23" s="478"/>
      <c r="AF23" s="468"/>
      <c r="AG23" s="480"/>
      <c r="AH23" s="439" t="str">
        <f t="shared" si="4"/>
        <v/>
      </c>
      <c r="AI23" s="556" t="str">
        <f t="shared" si="5"/>
        <v/>
      </c>
      <c r="AJ23" s="557" t="str">
        <f t="shared" si="6"/>
        <v/>
      </c>
      <c r="AK23" s="558" t="str">
        <f t="shared" si="7"/>
        <v/>
      </c>
      <c r="AL23" s="559" t="str">
        <f t="shared" si="8"/>
        <v/>
      </c>
      <c r="AN23" s="499" t="s">
        <v>230</v>
      </c>
      <c r="AO23" s="545" t="str">
        <f t="shared" ref="AO23:AO40" si="15">IF(AC23="","",(1-AC23))</f>
        <v/>
      </c>
      <c r="AP23" s="551" t="e">
        <f>1/(1-1/AD23)</f>
        <v>#DIV/0!</v>
      </c>
      <c r="AQ23" s="581" t="str">
        <f t="shared" si="10"/>
        <v/>
      </c>
    </row>
    <row r="24" spans="2:43" s="477" customFormat="1" ht="16.5" customHeight="1" x14ac:dyDescent="0.25">
      <c r="B24" s="523">
        <v>0</v>
      </c>
      <c r="C24" s="524"/>
      <c r="D24" s="515">
        <v>1</v>
      </c>
      <c r="E24" s="516">
        <v>0</v>
      </c>
      <c r="F24" s="517">
        <v>-1</v>
      </c>
      <c r="G24" s="503">
        <f>Home!J62</f>
        <v>0</v>
      </c>
      <c r="H24" s="504">
        <f>Away!J62</f>
        <v>0</v>
      </c>
      <c r="I24" s="505">
        <f>(G24+H24)/2</f>
        <v>0</v>
      </c>
      <c r="J24" s="503">
        <f>Home!F63</f>
        <v>0</v>
      </c>
      <c r="K24" s="504">
        <f>Away!F63</f>
        <v>0</v>
      </c>
      <c r="L24" s="505">
        <f>(J24+K24)/2</f>
        <v>0</v>
      </c>
      <c r="M24" s="503">
        <f>Home!N64</f>
        <v>0</v>
      </c>
      <c r="N24" s="504">
        <f>Away!N64</f>
        <v>0</v>
      </c>
      <c r="O24" s="505">
        <f>(M24+N24)/2</f>
        <v>0</v>
      </c>
      <c r="P24" s="540">
        <f t="shared" si="0"/>
        <v>0</v>
      </c>
      <c r="R24" s="547" t="e">
        <f>I24/(I24+O24)</f>
        <v>#DIV/0!</v>
      </c>
      <c r="S24" s="548" t="e">
        <f t="shared" si="1"/>
        <v>#DIV/0!</v>
      </c>
      <c r="U24" s="503">
        <f>h2h!AF64</f>
        <v>0</v>
      </c>
      <c r="V24" s="510">
        <f>h2h!AC65</f>
        <v>0</v>
      </c>
      <c r="W24" s="503">
        <f>h2h!AJ66</f>
        <v>0</v>
      </c>
      <c r="X24" s="540">
        <f t="shared" si="2"/>
        <v>0</v>
      </c>
      <c r="Z24" s="547" t="e">
        <f t="shared" si="11"/>
        <v>#DIV/0!</v>
      </c>
      <c r="AA24" s="548" t="e">
        <f t="shared" si="3"/>
        <v>#DIV/0!</v>
      </c>
      <c r="AB24" s="481"/>
      <c r="AC24" s="547" t="e">
        <f t="shared" si="12"/>
        <v>#DIV/0!</v>
      </c>
      <c r="AD24" s="548" t="e">
        <f t="shared" si="13"/>
        <v>#DIV/0!</v>
      </c>
      <c r="AE24" s="478"/>
      <c r="AF24" s="468"/>
      <c r="AG24" s="480"/>
      <c r="AH24" s="439" t="str">
        <f t="shared" si="4"/>
        <v/>
      </c>
      <c r="AI24" s="556" t="str">
        <f t="shared" si="5"/>
        <v/>
      </c>
      <c r="AJ24" s="557" t="str">
        <f t="shared" si="6"/>
        <v/>
      </c>
      <c r="AK24" s="558" t="str">
        <f t="shared" si="7"/>
        <v/>
      </c>
      <c r="AL24" s="559" t="str">
        <f t="shared" si="8"/>
        <v/>
      </c>
      <c r="AN24" s="523">
        <v>0</v>
      </c>
      <c r="AO24" s="547" t="e">
        <f t="shared" si="15"/>
        <v>#DIV/0!</v>
      </c>
      <c r="AP24" s="548" t="e">
        <f t="shared" si="14"/>
        <v>#DIV/0!</v>
      </c>
      <c r="AQ24" s="581" t="str">
        <f t="shared" si="10"/>
        <v/>
      </c>
    </row>
    <row r="25" spans="2:43" s="477" customFormat="1" ht="16.5" customHeight="1" x14ac:dyDescent="0.25">
      <c r="B25" s="499" t="s">
        <v>230</v>
      </c>
      <c r="C25" s="520" t="s">
        <v>229</v>
      </c>
      <c r="D25" s="521"/>
      <c r="E25" s="521"/>
      <c r="F25" s="522"/>
      <c r="G25" s="503"/>
      <c r="H25" s="504"/>
      <c r="I25" s="505"/>
      <c r="J25" s="503"/>
      <c r="K25" s="504"/>
      <c r="L25" s="505"/>
      <c r="M25" s="503"/>
      <c r="N25" s="504"/>
      <c r="O25" s="505"/>
      <c r="P25" s="540" t="str">
        <f t="shared" si="0"/>
        <v/>
      </c>
      <c r="R25" s="545"/>
      <c r="S25" s="546" t="str">
        <f t="shared" si="1"/>
        <v/>
      </c>
      <c r="U25" s="503"/>
      <c r="V25" s="503"/>
      <c r="W25" s="503"/>
      <c r="X25" s="540" t="str">
        <f t="shared" si="2"/>
        <v/>
      </c>
      <c r="Z25" s="545"/>
      <c r="AA25" s="546" t="str">
        <f t="shared" si="3"/>
        <v/>
      </c>
      <c r="AC25" s="545"/>
      <c r="AD25" s="551" t="e">
        <f>(AD24+AD26)/2</f>
        <v>#DIV/0!</v>
      </c>
      <c r="AE25" s="478"/>
      <c r="AF25" s="468"/>
      <c r="AG25" s="480"/>
      <c r="AH25" s="439" t="str">
        <f t="shared" si="4"/>
        <v/>
      </c>
      <c r="AI25" s="556" t="str">
        <f t="shared" si="5"/>
        <v/>
      </c>
      <c r="AJ25" s="557" t="str">
        <f t="shared" si="6"/>
        <v/>
      </c>
      <c r="AK25" s="558" t="str">
        <f t="shared" si="7"/>
        <v/>
      </c>
      <c r="AL25" s="559" t="str">
        <f t="shared" si="8"/>
        <v/>
      </c>
      <c r="AN25" s="499" t="s">
        <v>228</v>
      </c>
      <c r="AO25" s="545" t="str">
        <f t="shared" si="15"/>
        <v/>
      </c>
      <c r="AP25" s="551" t="e">
        <f>1/(1-1/AD25)</f>
        <v>#DIV/0!</v>
      </c>
      <c r="AQ25" s="581" t="str">
        <f t="shared" si="10"/>
        <v/>
      </c>
    </row>
    <row r="26" spans="2:43" s="477" customFormat="1" ht="16.5" customHeight="1" x14ac:dyDescent="0.25">
      <c r="B26" s="506" t="s">
        <v>231</v>
      </c>
      <c r="C26" s="525"/>
      <c r="D26" s="518">
        <v>0</v>
      </c>
      <c r="E26" s="508" t="s">
        <v>198</v>
      </c>
      <c r="F26" s="519">
        <v>-1</v>
      </c>
      <c r="G26" s="503">
        <f>G28</f>
        <v>0</v>
      </c>
      <c r="H26" s="504">
        <f>H28</f>
        <v>0</v>
      </c>
      <c r="I26" s="505">
        <f>(G26+H26)/2</f>
        <v>0</v>
      </c>
      <c r="J26" s="510"/>
      <c r="K26" s="511"/>
      <c r="L26" s="512" t="s">
        <v>198</v>
      </c>
      <c r="M26" s="503">
        <f>M24</f>
        <v>0</v>
      </c>
      <c r="N26" s="504">
        <f>N24</f>
        <v>0</v>
      </c>
      <c r="O26" s="505">
        <f>(M26+N26)/2</f>
        <v>0</v>
      </c>
      <c r="P26" s="540">
        <f>IF(I26="","",I26+O26)</f>
        <v>0</v>
      </c>
      <c r="R26" s="547" t="e">
        <f>I26/(I26+O26)</f>
        <v>#DIV/0!</v>
      </c>
      <c r="S26" s="548" t="e">
        <f t="shared" si="1"/>
        <v>#DIV/0!</v>
      </c>
      <c r="U26" s="503">
        <f>U28</f>
        <v>0</v>
      </c>
      <c r="V26" s="510"/>
      <c r="W26" s="503">
        <f>W24</f>
        <v>0</v>
      </c>
      <c r="X26" s="540">
        <f t="shared" si="2"/>
        <v>0</v>
      </c>
      <c r="Z26" s="547" t="e">
        <f t="shared" si="11"/>
        <v>#DIV/0!</v>
      </c>
      <c r="AA26" s="548" t="e">
        <f t="shared" si="3"/>
        <v>#DIV/0!</v>
      </c>
      <c r="AB26" s="481"/>
      <c r="AC26" s="547" t="e">
        <f t="shared" si="12"/>
        <v>#DIV/0!</v>
      </c>
      <c r="AD26" s="548" t="e">
        <f t="shared" si="13"/>
        <v>#DIV/0!</v>
      </c>
      <c r="AE26" s="478"/>
      <c r="AF26" s="468"/>
      <c r="AG26" s="480"/>
      <c r="AH26" s="439" t="str">
        <f t="shared" si="4"/>
        <v/>
      </c>
      <c r="AI26" s="556" t="str">
        <f t="shared" si="5"/>
        <v/>
      </c>
      <c r="AJ26" s="557" t="str">
        <f t="shared" si="6"/>
        <v/>
      </c>
      <c r="AK26" s="558" t="str">
        <f t="shared" si="7"/>
        <v/>
      </c>
      <c r="AL26" s="559" t="str">
        <f t="shared" si="8"/>
        <v/>
      </c>
      <c r="AN26" s="506" t="s">
        <v>298</v>
      </c>
      <c r="AO26" s="547" t="e">
        <f t="shared" si="15"/>
        <v>#DIV/0!</v>
      </c>
      <c r="AP26" s="548" t="e">
        <f t="shared" si="14"/>
        <v>#DIV/0!</v>
      </c>
      <c r="AQ26" s="581" t="str">
        <f t="shared" si="10"/>
        <v/>
      </c>
    </row>
    <row r="27" spans="2:43" s="477" customFormat="1" ht="16.5" customHeight="1" x14ac:dyDescent="0.25">
      <c r="B27" s="499" t="s">
        <v>233</v>
      </c>
      <c r="C27" s="520" t="s">
        <v>232</v>
      </c>
      <c r="D27" s="526"/>
      <c r="E27" s="526"/>
      <c r="F27" s="527"/>
      <c r="G27" s="503"/>
      <c r="H27" s="504"/>
      <c r="I27" s="505"/>
      <c r="J27" s="503"/>
      <c r="K27" s="504"/>
      <c r="L27" s="505"/>
      <c r="M27" s="503"/>
      <c r="N27" s="504"/>
      <c r="O27" s="505"/>
      <c r="P27" s="540" t="str">
        <f t="shared" si="0"/>
        <v/>
      </c>
      <c r="R27" s="545"/>
      <c r="S27" s="546" t="str">
        <f t="shared" si="1"/>
        <v/>
      </c>
      <c r="U27" s="503"/>
      <c r="V27" s="503"/>
      <c r="W27" s="503"/>
      <c r="X27" s="540" t="str">
        <f t="shared" si="2"/>
        <v/>
      </c>
      <c r="Z27" s="545"/>
      <c r="AA27" s="546" t="str">
        <f t="shared" si="3"/>
        <v/>
      </c>
      <c r="AC27" s="545"/>
      <c r="AD27" s="551" t="e">
        <f>(AD26+AD28)/2</f>
        <v>#DIV/0!</v>
      </c>
      <c r="AE27" s="478"/>
      <c r="AF27" s="468"/>
      <c r="AG27" s="480"/>
      <c r="AH27" s="439" t="str">
        <f t="shared" si="4"/>
        <v/>
      </c>
      <c r="AI27" s="556" t="str">
        <f t="shared" si="5"/>
        <v/>
      </c>
      <c r="AJ27" s="557" t="str">
        <f t="shared" si="6"/>
        <v/>
      </c>
      <c r="AK27" s="558" t="str">
        <f t="shared" si="7"/>
        <v/>
      </c>
      <c r="AL27" s="559" t="str">
        <f t="shared" si="8"/>
        <v/>
      </c>
      <c r="AN27" s="499" t="s">
        <v>225</v>
      </c>
      <c r="AO27" s="545" t="str">
        <f t="shared" si="15"/>
        <v/>
      </c>
      <c r="AP27" s="551" t="e">
        <f>1/(1-1/AD27)</f>
        <v>#DIV/0!</v>
      </c>
      <c r="AQ27" s="581" t="str">
        <f t="shared" si="10"/>
        <v/>
      </c>
    </row>
    <row r="28" spans="2:43" s="477" customFormat="1" ht="16.5" customHeight="1" x14ac:dyDescent="0.25">
      <c r="B28" s="513" t="s">
        <v>234</v>
      </c>
      <c r="C28" s="514"/>
      <c r="D28" s="515">
        <v>0</v>
      </c>
      <c r="E28" s="516">
        <v>-1</v>
      </c>
      <c r="F28" s="517">
        <v>-2</v>
      </c>
      <c r="G28" s="503">
        <f>Home!J63</f>
        <v>0</v>
      </c>
      <c r="H28" s="504">
        <f>Away!J63</f>
        <v>0</v>
      </c>
      <c r="I28" s="505">
        <f>(G28+H28)/2</f>
        <v>0</v>
      </c>
      <c r="J28" s="503">
        <f>Home!F64</f>
        <v>0</v>
      </c>
      <c r="K28" s="504">
        <f>Away!F64</f>
        <v>0</v>
      </c>
      <c r="L28" s="505">
        <f>(J28+K28)/2</f>
        <v>0</v>
      </c>
      <c r="M28" s="503">
        <f>Home!N65</f>
        <v>0</v>
      </c>
      <c r="N28" s="504">
        <f>Away!N65</f>
        <v>0</v>
      </c>
      <c r="O28" s="505">
        <f>(M28+N28)/2</f>
        <v>0</v>
      </c>
      <c r="P28" s="540">
        <f t="shared" si="0"/>
        <v>0</v>
      </c>
      <c r="R28" s="547" t="e">
        <f>I28/(I28+O28)</f>
        <v>#DIV/0!</v>
      </c>
      <c r="S28" s="548" t="e">
        <f t="shared" si="1"/>
        <v>#DIV/0!</v>
      </c>
      <c r="U28" s="503">
        <f>h2h!AF65</f>
        <v>0</v>
      </c>
      <c r="V28" s="503">
        <f>h2h!AC66</f>
        <v>0</v>
      </c>
      <c r="W28" s="503">
        <f>h2h!AJ67</f>
        <v>0</v>
      </c>
      <c r="X28" s="540">
        <f t="shared" si="2"/>
        <v>0</v>
      </c>
      <c r="Z28" s="547" t="e">
        <f t="shared" si="11"/>
        <v>#DIV/0!</v>
      </c>
      <c r="AA28" s="548" t="e">
        <f t="shared" si="3"/>
        <v>#DIV/0!</v>
      </c>
      <c r="AC28" s="547" t="e">
        <f t="shared" si="12"/>
        <v>#DIV/0!</v>
      </c>
      <c r="AD28" s="548" t="e">
        <f t="shared" si="13"/>
        <v>#DIV/0!</v>
      </c>
      <c r="AE28" s="478"/>
      <c r="AF28" s="468"/>
      <c r="AG28" s="480"/>
      <c r="AH28" s="439" t="str">
        <f t="shared" si="4"/>
        <v/>
      </c>
      <c r="AI28" s="556" t="str">
        <f t="shared" si="5"/>
        <v/>
      </c>
      <c r="AJ28" s="557" t="str">
        <f t="shared" si="6"/>
        <v/>
      </c>
      <c r="AK28" s="558" t="str">
        <f t="shared" si="7"/>
        <v/>
      </c>
      <c r="AL28" s="559" t="str">
        <f t="shared" si="8"/>
        <v/>
      </c>
      <c r="AN28" s="513" t="s">
        <v>223</v>
      </c>
      <c r="AO28" s="547" t="e">
        <f t="shared" si="15"/>
        <v>#DIV/0!</v>
      </c>
      <c r="AP28" s="548" t="e">
        <f t="shared" si="14"/>
        <v>#DIV/0!</v>
      </c>
      <c r="AQ28" s="581" t="str">
        <f t="shared" si="10"/>
        <v/>
      </c>
    </row>
    <row r="29" spans="2:43" s="477" customFormat="1" ht="16.5" customHeight="1" x14ac:dyDescent="0.25">
      <c r="B29" s="499" t="s">
        <v>236</v>
      </c>
      <c r="C29" s="500" t="s">
        <v>235</v>
      </c>
      <c r="D29" s="528"/>
      <c r="E29" s="528"/>
      <c r="F29" s="529"/>
      <c r="G29" s="503"/>
      <c r="H29" s="504"/>
      <c r="I29" s="505"/>
      <c r="J29" s="503"/>
      <c r="K29" s="504"/>
      <c r="L29" s="505"/>
      <c r="M29" s="503"/>
      <c r="N29" s="504"/>
      <c r="O29" s="505"/>
      <c r="P29" s="540" t="str">
        <f t="shared" si="0"/>
        <v/>
      </c>
      <c r="R29" s="545"/>
      <c r="S29" s="546" t="str">
        <f t="shared" si="1"/>
        <v/>
      </c>
      <c r="U29" s="503"/>
      <c r="V29" s="503"/>
      <c r="W29" s="503"/>
      <c r="X29" s="540" t="str">
        <f t="shared" si="2"/>
        <v/>
      </c>
      <c r="Z29" s="545"/>
      <c r="AA29" s="546" t="str">
        <f t="shared" si="3"/>
        <v/>
      </c>
      <c r="AC29" s="545"/>
      <c r="AD29" s="551" t="e">
        <f>(AD28+AD30)/2</f>
        <v>#DIV/0!</v>
      </c>
      <c r="AE29" s="478"/>
      <c r="AF29" s="468"/>
      <c r="AG29" s="480"/>
      <c r="AH29" s="439" t="str">
        <f t="shared" si="4"/>
        <v/>
      </c>
      <c r="AI29" s="556" t="str">
        <f t="shared" si="5"/>
        <v/>
      </c>
      <c r="AJ29" s="557" t="str">
        <f t="shared" si="6"/>
        <v/>
      </c>
      <c r="AK29" s="558" t="str">
        <f t="shared" si="7"/>
        <v/>
      </c>
      <c r="AL29" s="559" t="str">
        <f t="shared" si="8"/>
        <v/>
      </c>
      <c r="AN29" s="499" t="s">
        <v>222</v>
      </c>
      <c r="AO29" s="545" t="str">
        <f t="shared" si="15"/>
        <v/>
      </c>
      <c r="AP29" s="551" t="e">
        <f>1/(1-1/AD29)</f>
        <v>#DIV/0!</v>
      </c>
      <c r="AQ29" s="581" t="str">
        <f t="shared" si="10"/>
        <v/>
      </c>
    </row>
    <row r="30" spans="2:43" s="477" customFormat="1" ht="16.5" customHeight="1" x14ac:dyDescent="0.25">
      <c r="B30" s="506" t="s">
        <v>237</v>
      </c>
      <c r="C30" s="507"/>
      <c r="D30" s="508">
        <v>-1</v>
      </c>
      <c r="E30" s="508" t="s">
        <v>198</v>
      </c>
      <c r="F30" s="509">
        <v>-2</v>
      </c>
      <c r="G30" s="503">
        <f>G32</f>
        <v>0</v>
      </c>
      <c r="H30" s="504">
        <f>H32</f>
        <v>0</v>
      </c>
      <c r="I30" s="505">
        <f>(G30+H30)/2</f>
        <v>0</v>
      </c>
      <c r="J30" s="510"/>
      <c r="K30" s="511"/>
      <c r="L30" s="512" t="s">
        <v>198</v>
      </c>
      <c r="M30" s="503">
        <f>M28</f>
        <v>0</v>
      </c>
      <c r="N30" s="504">
        <f>N28</f>
        <v>0</v>
      </c>
      <c r="O30" s="505">
        <f>(M30+N30)/2</f>
        <v>0</v>
      </c>
      <c r="P30" s="540">
        <f>IF(I30="","",I30+O30)</f>
        <v>0</v>
      </c>
      <c r="R30" s="547" t="e">
        <f>I30/(I30+O30)</f>
        <v>#DIV/0!</v>
      </c>
      <c r="S30" s="548" t="e">
        <f t="shared" si="1"/>
        <v>#DIV/0!</v>
      </c>
      <c r="U30" s="503">
        <f>U32</f>
        <v>0</v>
      </c>
      <c r="V30" s="510"/>
      <c r="W30" s="503">
        <f>W28</f>
        <v>0</v>
      </c>
      <c r="X30" s="540">
        <f t="shared" si="2"/>
        <v>0</v>
      </c>
      <c r="Z30" s="547" t="e">
        <f t="shared" si="11"/>
        <v>#DIV/0!</v>
      </c>
      <c r="AA30" s="548" t="e">
        <f t="shared" si="3"/>
        <v>#DIV/0!</v>
      </c>
      <c r="AC30" s="547" t="e">
        <f t="shared" si="12"/>
        <v>#DIV/0!</v>
      </c>
      <c r="AD30" s="548" t="e">
        <f t="shared" si="13"/>
        <v>#DIV/0!</v>
      </c>
      <c r="AE30" s="478"/>
      <c r="AF30" s="468"/>
      <c r="AG30" s="480"/>
      <c r="AH30" s="439" t="str">
        <f t="shared" si="4"/>
        <v/>
      </c>
      <c r="AI30" s="556" t="str">
        <f t="shared" si="5"/>
        <v/>
      </c>
      <c r="AJ30" s="557" t="str">
        <f t="shared" si="6"/>
        <v/>
      </c>
      <c r="AK30" s="558" t="str">
        <f t="shared" si="7"/>
        <v/>
      </c>
      <c r="AL30" s="559" t="str">
        <f t="shared" si="8"/>
        <v/>
      </c>
      <c r="AN30" s="506" t="s">
        <v>220</v>
      </c>
      <c r="AO30" s="547" t="e">
        <f t="shared" si="15"/>
        <v>#DIV/0!</v>
      </c>
      <c r="AP30" s="548" t="e">
        <f t="shared" si="14"/>
        <v>#DIV/0!</v>
      </c>
      <c r="AQ30" s="581" t="str">
        <f t="shared" si="10"/>
        <v/>
      </c>
    </row>
    <row r="31" spans="2:43" s="477" customFormat="1" ht="16.5" customHeight="1" x14ac:dyDescent="0.25">
      <c r="B31" s="499" t="s">
        <v>239</v>
      </c>
      <c r="C31" s="500" t="s">
        <v>238</v>
      </c>
      <c r="D31" s="528"/>
      <c r="E31" s="528"/>
      <c r="F31" s="529"/>
      <c r="G31" s="503"/>
      <c r="H31" s="504"/>
      <c r="I31" s="505"/>
      <c r="J31" s="503"/>
      <c r="K31" s="504"/>
      <c r="L31" s="505"/>
      <c r="M31" s="503"/>
      <c r="N31" s="504"/>
      <c r="O31" s="505"/>
      <c r="P31" s="540" t="str">
        <f t="shared" si="0"/>
        <v/>
      </c>
      <c r="R31" s="545"/>
      <c r="S31" s="546" t="str">
        <f t="shared" si="1"/>
        <v/>
      </c>
      <c r="U31" s="503"/>
      <c r="V31" s="503"/>
      <c r="W31" s="503"/>
      <c r="X31" s="540" t="str">
        <f t="shared" si="2"/>
        <v/>
      </c>
      <c r="Z31" s="545"/>
      <c r="AA31" s="546" t="str">
        <f t="shared" si="3"/>
        <v/>
      </c>
      <c r="AC31" s="545"/>
      <c r="AD31" s="551" t="e">
        <f>(AD30+AD32)/2</f>
        <v>#DIV/0!</v>
      </c>
      <c r="AE31" s="478"/>
      <c r="AF31" s="468"/>
      <c r="AG31" s="480"/>
      <c r="AH31" s="439" t="str">
        <f t="shared" si="4"/>
        <v/>
      </c>
      <c r="AI31" s="556" t="str">
        <f t="shared" si="5"/>
        <v/>
      </c>
      <c r="AJ31" s="557" t="str">
        <f t="shared" si="6"/>
        <v/>
      </c>
      <c r="AK31" s="558" t="str">
        <f t="shared" si="7"/>
        <v/>
      </c>
      <c r="AL31" s="559" t="str">
        <f t="shared" si="8"/>
        <v/>
      </c>
      <c r="AN31" s="499" t="s">
        <v>219</v>
      </c>
      <c r="AO31" s="545" t="str">
        <f t="shared" si="15"/>
        <v/>
      </c>
      <c r="AP31" s="551" t="e">
        <f>1/(1-1/AD31)</f>
        <v>#DIV/0!</v>
      </c>
      <c r="AQ31" s="581" t="str">
        <f t="shared" si="10"/>
        <v/>
      </c>
    </row>
    <row r="32" spans="2:43" s="477" customFormat="1" ht="16.5" customHeight="1" x14ac:dyDescent="0.25">
      <c r="B32" s="513" t="s">
        <v>240</v>
      </c>
      <c r="C32" s="514"/>
      <c r="D32" s="515">
        <v>-1</v>
      </c>
      <c r="E32" s="516">
        <v>-2</v>
      </c>
      <c r="F32" s="517">
        <v>-3</v>
      </c>
      <c r="G32" s="503">
        <f>Home!J64</f>
        <v>0</v>
      </c>
      <c r="H32" s="504">
        <f>Away!J64</f>
        <v>0</v>
      </c>
      <c r="I32" s="505">
        <f>(G32+H32)/2</f>
        <v>0</v>
      </c>
      <c r="J32" s="503">
        <f>Home!F65</f>
        <v>0</v>
      </c>
      <c r="K32" s="504">
        <f>Away!F65</f>
        <v>0</v>
      </c>
      <c r="L32" s="505">
        <f>(J32+K32)/2</f>
        <v>0</v>
      </c>
      <c r="M32" s="503">
        <f>Home!N66</f>
        <v>0</v>
      </c>
      <c r="N32" s="504">
        <f>Away!N66</f>
        <v>0</v>
      </c>
      <c r="O32" s="505">
        <f>(M32+N32)/2</f>
        <v>0</v>
      </c>
      <c r="P32" s="540">
        <f t="shared" si="0"/>
        <v>0</v>
      </c>
      <c r="R32" s="547" t="e">
        <f>I32/(I32+O32)</f>
        <v>#DIV/0!</v>
      </c>
      <c r="S32" s="548" t="e">
        <f t="shared" si="1"/>
        <v>#DIV/0!</v>
      </c>
      <c r="U32" s="503">
        <f>h2h!AF66</f>
        <v>0</v>
      </c>
      <c r="V32" s="503">
        <f>h2h!AC67</f>
        <v>0</v>
      </c>
      <c r="W32" s="503">
        <f>h2h!AJ68</f>
        <v>0</v>
      </c>
      <c r="X32" s="540">
        <f t="shared" si="2"/>
        <v>0</v>
      </c>
      <c r="Z32" s="547" t="e">
        <f t="shared" si="11"/>
        <v>#DIV/0!</v>
      </c>
      <c r="AA32" s="548" t="e">
        <f t="shared" si="3"/>
        <v>#DIV/0!</v>
      </c>
      <c r="AC32" s="547" t="e">
        <f t="shared" si="12"/>
        <v>#DIV/0!</v>
      </c>
      <c r="AD32" s="548" t="e">
        <f t="shared" si="13"/>
        <v>#DIV/0!</v>
      </c>
      <c r="AE32" s="478"/>
      <c r="AF32" s="468"/>
      <c r="AG32" s="480"/>
      <c r="AH32" s="439" t="str">
        <f t="shared" si="4"/>
        <v/>
      </c>
      <c r="AI32" s="556" t="str">
        <f t="shared" si="5"/>
        <v/>
      </c>
      <c r="AJ32" s="557" t="str">
        <f t="shared" si="6"/>
        <v/>
      </c>
      <c r="AK32" s="558" t="str">
        <f t="shared" si="7"/>
        <v/>
      </c>
      <c r="AL32" s="559" t="str">
        <f t="shared" si="8"/>
        <v/>
      </c>
      <c r="AN32" s="513" t="s">
        <v>217</v>
      </c>
      <c r="AO32" s="547" t="e">
        <f t="shared" si="15"/>
        <v>#DIV/0!</v>
      </c>
      <c r="AP32" s="548" t="e">
        <f t="shared" si="14"/>
        <v>#DIV/0!</v>
      </c>
      <c r="AQ32" s="581" t="str">
        <f t="shared" si="10"/>
        <v/>
      </c>
    </row>
    <row r="33" spans="2:43" s="477" customFormat="1" ht="16.5" customHeight="1" x14ac:dyDescent="0.25">
      <c r="B33" s="499" t="s">
        <v>241</v>
      </c>
      <c r="C33" s="530" t="s">
        <v>259</v>
      </c>
      <c r="D33" s="528"/>
      <c r="E33" s="528"/>
      <c r="F33" s="529"/>
      <c r="G33" s="503"/>
      <c r="H33" s="504"/>
      <c r="I33" s="505"/>
      <c r="J33" s="503"/>
      <c r="K33" s="504"/>
      <c r="L33" s="505"/>
      <c r="M33" s="503"/>
      <c r="N33" s="504"/>
      <c r="O33" s="505"/>
      <c r="P33" s="540" t="str">
        <f t="shared" si="0"/>
        <v/>
      </c>
      <c r="R33" s="545"/>
      <c r="S33" s="546" t="str">
        <f t="shared" si="1"/>
        <v/>
      </c>
      <c r="U33" s="503"/>
      <c r="V33" s="503"/>
      <c r="W33" s="503"/>
      <c r="X33" s="540" t="str">
        <f t="shared" si="2"/>
        <v/>
      </c>
      <c r="Z33" s="545"/>
      <c r="AA33" s="546" t="str">
        <f t="shared" si="3"/>
        <v/>
      </c>
      <c r="AC33" s="545"/>
      <c r="AD33" s="551" t="e">
        <f>(AD32+AD34)/2</f>
        <v>#DIV/0!</v>
      </c>
      <c r="AE33" s="478"/>
      <c r="AF33" s="468"/>
      <c r="AG33" s="480"/>
      <c r="AH33" s="439" t="str">
        <f t="shared" si="4"/>
        <v/>
      </c>
      <c r="AI33" s="556" t="str">
        <f t="shared" si="5"/>
        <v/>
      </c>
      <c r="AJ33" s="557" t="str">
        <f t="shared" si="6"/>
        <v/>
      </c>
      <c r="AK33" s="558" t="str">
        <f t="shared" si="7"/>
        <v/>
      </c>
      <c r="AL33" s="559" t="str">
        <f t="shared" si="8"/>
        <v/>
      </c>
      <c r="AN33" s="499" t="s">
        <v>216</v>
      </c>
      <c r="AO33" s="545" t="str">
        <f t="shared" si="15"/>
        <v/>
      </c>
      <c r="AP33" s="551" t="e">
        <f>1/(1-1/AD33)</f>
        <v>#DIV/0!</v>
      </c>
      <c r="AQ33" s="581" t="str">
        <f t="shared" si="10"/>
        <v/>
      </c>
    </row>
    <row r="34" spans="2:43" s="477" customFormat="1" ht="16.5" customHeight="1" x14ac:dyDescent="0.25">
      <c r="B34" s="506" t="s">
        <v>242</v>
      </c>
      <c r="C34" s="507"/>
      <c r="D34" s="508">
        <v>-2</v>
      </c>
      <c r="E34" s="508" t="s">
        <v>198</v>
      </c>
      <c r="F34" s="509">
        <v>-3</v>
      </c>
      <c r="G34" s="503">
        <f>G36</f>
        <v>0</v>
      </c>
      <c r="H34" s="504">
        <f>H36</f>
        <v>0</v>
      </c>
      <c r="I34" s="505">
        <f>(G34+H34)/2</f>
        <v>0</v>
      </c>
      <c r="J34" s="510"/>
      <c r="K34" s="511"/>
      <c r="L34" s="512" t="s">
        <v>198</v>
      </c>
      <c r="M34" s="503">
        <f>M32</f>
        <v>0</v>
      </c>
      <c r="N34" s="504">
        <f>N32</f>
        <v>0</v>
      </c>
      <c r="O34" s="505">
        <f>(M34+N34)/2</f>
        <v>0</v>
      </c>
      <c r="P34" s="540">
        <f>IF(I34="","",I34+O34)</f>
        <v>0</v>
      </c>
      <c r="R34" s="547" t="e">
        <f>I34/(I34+O34)</f>
        <v>#DIV/0!</v>
      </c>
      <c r="S34" s="548" t="e">
        <f t="shared" si="1"/>
        <v>#DIV/0!</v>
      </c>
      <c r="U34" s="503">
        <f>U36</f>
        <v>0</v>
      </c>
      <c r="V34" s="510"/>
      <c r="W34" s="503">
        <f>W32</f>
        <v>0</v>
      </c>
      <c r="X34" s="540">
        <f t="shared" si="2"/>
        <v>0</v>
      </c>
      <c r="Z34" s="547" t="e">
        <f t="shared" si="11"/>
        <v>#DIV/0!</v>
      </c>
      <c r="AA34" s="548" t="e">
        <f t="shared" si="3"/>
        <v>#DIV/0!</v>
      </c>
      <c r="AC34" s="547" t="e">
        <f t="shared" si="12"/>
        <v>#DIV/0!</v>
      </c>
      <c r="AD34" s="548" t="e">
        <f t="shared" si="13"/>
        <v>#DIV/0!</v>
      </c>
      <c r="AE34" s="478"/>
      <c r="AF34" s="468"/>
      <c r="AG34" s="480"/>
      <c r="AH34" s="439" t="str">
        <f t="shared" si="4"/>
        <v/>
      </c>
      <c r="AI34" s="556" t="str">
        <f t="shared" si="5"/>
        <v/>
      </c>
      <c r="AJ34" s="557" t="str">
        <f t="shared" si="6"/>
        <v/>
      </c>
      <c r="AK34" s="558" t="str">
        <f t="shared" si="7"/>
        <v/>
      </c>
      <c r="AL34" s="559" t="str">
        <f t="shared" si="8"/>
        <v/>
      </c>
      <c r="AN34" s="506" t="s">
        <v>214</v>
      </c>
      <c r="AO34" s="547" t="e">
        <f t="shared" si="15"/>
        <v>#DIV/0!</v>
      </c>
      <c r="AP34" s="548" t="e">
        <f t="shared" si="14"/>
        <v>#DIV/0!</v>
      </c>
      <c r="AQ34" s="581" t="str">
        <f t="shared" si="10"/>
        <v/>
      </c>
    </row>
    <row r="35" spans="2:43" s="477" customFormat="1" ht="16.5" customHeight="1" x14ac:dyDescent="0.25">
      <c r="B35" s="499" t="s">
        <v>244</v>
      </c>
      <c r="C35" s="500" t="s">
        <v>243</v>
      </c>
      <c r="D35" s="528"/>
      <c r="E35" s="528"/>
      <c r="F35" s="529"/>
      <c r="G35" s="503"/>
      <c r="H35" s="504"/>
      <c r="I35" s="505"/>
      <c r="J35" s="503"/>
      <c r="K35" s="504"/>
      <c r="L35" s="505"/>
      <c r="M35" s="503"/>
      <c r="N35" s="504"/>
      <c r="O35" s="505"/>
      <c r="P35" s="540" t="str">
        <f t="shared" si="0"/>
        <v/>
      </c>
      <c r="R35" s="545"/>
      <c r="S35" s="546" t="str">
        <f t="shared" si="1"/>
        <v/>
      </c>
      <c r="U35" s="503"/>
      <c r="V35" s="503"/>
      <c r="W35" s="503"/>
      <c r="X35" s="540" t="str">
        <f t="shared" si="2"/>
        <v/>
      </c>
      <c r="Z35" s="545"/>
      <c r="AA35" s="546" t="str">
        <f t="shared" si="3"/>
        <v/>
      </c>
      <c r="AC35" s="545"/>
      <c r="AD35" s="551" t="e">
        <f>(AD34+AD36)/2</f>
        <v>#DIV/0!</v>
      </c>
      <c r="AE35" s="478"/>
      <c r="AF35" s="468"/>
      <c r="AG35" s="480"/>
      <c r="AH35" s="439" t="str">
        <f t="shared" si="4"/>
        <v/>
      </c>
      <c r="AI35" s="556" t="str">
        <f t="shared" si="5"/>
        <v/>
      </c>
      <c r="AJ35" s="557" t="str">
        <f t="shared" si="6"/>
        <v/>
      </c>
      <c r="AK35" s="558" t="str">
        <f t="shared" si="7"/>
        <v/>
      </c>
      <c r="AL35" s="559" t="str">
        <f t="shared" si="8"/>
        <v/>
      </c>
      <c r="AN35" s="499" t="s">
        <v>213</v>
      </c>
      <c r="AO35" s="545" t="str">
        <f t="shared" si="15"/>
        <v/>
      </c>
      <c r="AP35" s="551" t="e">
        <f>1/(1-1/AD35)</f>
        <v>#DIV/0!</v>
      </c>
      <c r="AQ35" s="581" t="str">
        <f t="shared" si="10"/>
        <v/>
      </c>
    </row>
    <row r="36" spans="2:43" s="477" customFormat="1" ht="16.5" customHeight="1" x14ac:dyDescent="0.25">
      <c r="B36" s="513" t="s">
        <v>245</v>
      </c>
      <c r="C36" s="514"/>
      <c r="D36" s="515">
        <v>-2</v>
      </c>
      <c r="E36" s="516">
        <v>-3</v>
      </c>
      <c r="F36" s="517">
        <v>-4</v>
      </c>
      <c r="G36" s="503">
        <f>Home!J65</f>
        <v>0</v>
      </c>
      <c r="H36" s="504">
        <f>Away!J65</f>
        <v>0</v>
      </c>
      <c r="I36" s="505">
        <f>(G36+H36)/2</f>
        <v>0</v>
      </c>
      <c r="J36" s="503">
        <f>Home!F66</f>
        <v>0</v>
      </c>
      <c r="K36" s="504">
        <f>Away!F66</f>
        <v>0</v>
      </c>
      <c r="L36" s="505">
        <f>(J36+K36)/2</f>
        <v>0</v>
      </c>
      <c r="M36" s="503">
        <f>Home!N67</f>
        <v>0</v>
      </c>
      <c r="N36" s="504">
        <f>Away!N67</f>
        <v>0</v>
      </c>
      <c r="O36" s="505">
        <f>(M36+N36)/2</f>
        <v>0</v>
      </c>
      <c r="P36" s="540">
        <f t="shared" si="0"/>
        <v>0</v>
      </c>
      <c r="R36" s="547" t="e">
        <f>I36/(I36+O36)</f>
        <v>#DIV/0!</v>
      </c>
      <c r="S36" s="548" t="e">
        <f t="shared" si="1"/>
        <v>#DIV/0!</v>
      </c>
      <c r="U36" s="503">
        <f>h2h!AF67</f>
        <v>0</v>
      </c>
      <c r="V36" s="503">
        <f>h2h!AC68</f>
        <v>0</v>
      </c>
      <c r="W36" s="503">
        <f>h2h!AJ69</f>
        <v>0</v>
      </c>
      <c r="X36" s="540">
        <f t="shared" si="2"/>
        <v>0</v>
      </c>
      <c r="Z36" s="547" t="e">
        <f t="shared" si="11"/>
        <v>#DIV/0!</v>
      </c>
      <c r="AA36" s="548" t="e">
        <f t="shared" si="3"/>
        <v>#DIV/0!</v>
      </c>
      <c r="AC36" s="547" t="e">
        <f t="shared" si="12"/>
        <v>#DIV/0!</v>
      </c>
      <c r="AD36" s="548" t="e">
        <f t="shared" si="13"/>
        <v>#DIV/0!</v>
      </c>
      <c r="AE36" s="478"/>
      <c r="AF36" s="468"/>
      <c r="AG36" s="480"/>
      <c r="AH36" s="439" t="str">
        <f t="shared" si="4"/>
        <v/>
      </c>
      <c r="AI36" s="556" t="str">
        <f t="shared" si="5"/>
        <v/>
      </c>
      <c r="AJ36" s="557" t="str">
        <f t="shared" si="6"/>
        <v/>
      </c>
      <c r="AK36" s="558" t="str">
        <f t="shared" si="7"/>
        <v/>
      </c>
      <c r="AL36" s="559" t="str">
        <f t="shared" si="8"/>
        <v/>
      </c>
      <c r="AN36" s="513" t="s">
        <v>211</v>
      </c>
      <c r="AO36" s="547" t="e">
        <f t="shared" si="15"/>
        <v>#DIV/0!</v>
      </c>
      <c r="AP36" s="548" t="e">
        <f t="shared" si="14"/>
        <v>#DIV/0!</v>
      </c>
      <c r="AQ36" s="581" t="str">
        <f t="shared" si="10"/>
        <v/>
      </c>
    </row>
    <row r="37" spans="2:43" s="477" customFormat="1" ht="16.5" customHeight="1" x14ac:dyDescent="0.25">
      <c r="B37" s="499" t="s">
        <v>247</v>
      </c>
      <c r="C37" s="500" t="s">
        <v>246</v>
      </c>
      <c r="D37" s="528"/>
      <c r="E37" s="528"/>
      <c r="F37" s="529"/>
      <c r="G37" s="503"/>
      <c r="H37" s="504"/>
      <c r="I37" s="505"/>
      <c r="J37" s="503"/>
      <c r="K37" s="504"/>
      <c r="L37" s="505"/>
      <c r="M37" s="503"/>
      <c r="N37" s="504"/>
      <c r="O37" s="505"/>
      <c r="P37" s="540" t="str">
        <f t="shared" si="0"/>
        <v/>
      </c>
      <c r="R37" s="545"/>
      <c r="S37" s="546" t="str">
        <f t="shared" si="1"/>
        <v/>
      </c>
      <c r="U37" s="503"/>
      <c r="V37" s="503"/>
      <c r="W37" s="503"/>
      <c r="X37" s="540" t="str">
        <f t="shared" si="2"/>
        <v/>
      </c>
      <c r="Z37" s="545"/>
      <c r="AA37" s="546" t="str">
        <f t="shared" si="3"/>
        <v/>
      </c>
      <c r="AC37" s="545"/>
      <c r="AD37" s="551" t="e">
        <f>(AD36+AD38)/2</f>
        <v>#DIV/0!</v>
      </c>
      <c r="AE37" s="478"/>
      <c r="AF37" s="468"/>
      <c r="AG37" s="480"/>
      <c r="AH37" s="439" t="str">
        <f t="shared" si="4"/>
        <v/>
      </c>
      <c r="AI37" s="556" t="str">
        <f t="shared" si="5"/>
        <v/>
      </c>
      <c r="AJ37" s="557" t="str">
        <f t="shared" si="6"/>
        <v/>
      </c>
      <c r="AK37" s="558" t="str">
        <f t="shared" si="7"/>
        <v/>
      </c>
      <c r="AL37" s="559" t="str">
        <f t="shared" si="8"/>
        <v/>
      </c>
      <c r="AN37" s="499" t="s">
        <v>210</v>
      </c>
      <c r="AO37" s="545" t="str">
        <f t="shared" si="15"/>
        <v/>
      </c>
      <c r="AP37" s="551" t="e">
        <f>1/(1-1/AD37)</f>
        <v>#DIV/0!</v>
      </c>
      <c r="AQ37" s="581" t="str">
        <f t="shared" si="10"/>
        <v/>
      </c>
    </row>
    <row r="38" spans="2:43" s="477" customFormat="1" ht="16.5" customHeight="1" x14ac:dyDescent="0.25">
      <c r="B38" s="506" t="s">
        <v>248</v>
      </c>
      <c r="C38" s="507"/>
      <c r="D38" s="508">
        <v>-3</v>
      </c>
      <c r="E38" s="508" t="s">
        <v>198</v>
      </c>
      <c r="F38" s="509">
        <v>-4</v>
      </c>
      <c r="G38" s="503">
        <f>G40</f>
        <v>0</v>
      </c>
      <c r="H38" s="504">
        <f>H40</f>
        <v>0</v>
      </c>
      <c r="I38" s="505">
        <f>(G38+H38)/2</f>
        <v>0</v>
      </c>
      <c r="J38" s="510"/>
      <c r="K38" s="511"/>
      <c r="L38" s="512" t="s">
        <v>198</v>
      </c>
      <c r="M38" s="503">
        <f>M36</f>
        <v>0</v>
      </c>
      <c r="N38" s="504">
        <f>N36</f>
        <v>0</v>
      </c>
      <c r="O38" s="505">
        <f>(M38+N38)/2</f>
        <v>0</v>
      </c>
      <c r="P38" s="540">
        <f>IF(I38="","",I38+O38)</f>
        <v>0</v>
      </c>
      <c r="R38" s="547" t="e">
        <f>I38/(I38+O38)</f>
        <v>#DIV/0!</v>
      </c>
      <c r="S38" s="548" t="e">
        <f t="shared" si="1"/>
        <v>#DIV/0!</v>
      </c>
      <c r="U38" s="503">
        <f>U40</f>
        <v>0</v>
      </c>
      <c r="V38" s="510"/>
      <c r="W38" s="503">
        <f>W36</f>
        <v>0</v>
      </c>
      <c r="X38" s="540">
        <f t="shared" si="2"/>
        <v>0</v>
      </c>
      <c r="Z38" s="547" t="e">
        <f t="shared" si="11"/>
        <v>#DIV/0!</v>
      </c>
      <c r="AA38" s="548" t="e">
        <f t="shared" si="3"/>
        <v>#DIV/0!</v>
      </c>
      <c r="AC38" s="547" t="e">
        <f t="shared" si="12"/>
        <v>#DIV/0!</v>
      </c>
      <c r="AD38" s="548" t="e">
        <f t="shared" si="13"/>
        <v>#DIV/0!</v>
      </c>
      <c r="AE38" s="478"/>
      <c r="AF38" s="468"/>
      <c r="AG38" s="480"/>
      <c r="AH38" s="439" t="str">
        <f t="shared" si="4"/>
        <v/>
      </c>
      <c r="AI38" s="556" t="str">
        <f t="shared" si="5"/>
        <v/>
      </c>
      <c r="AJ38" s="557" t="str">
        <f t="shared" si="6"/>
        <v/>
      </c>
      <c r="AK38" s="558" t="str">
        <f t="shared" si="7"/>
        <v/>
      </c>
      <c r="AL38" s="559" t="str">
        <f t="shared" si="8"/>
        <v/>
      </c>
      <c r="AN38" s="506" t="s">
        <v>208</v>
      </c>
      <c r="AO38" s="547" t="e">
        <f t="shared" si="15"/>
        <v>#DIV/0!</v>
      </c>
      <c r="AP38" s="548" t="e">
        <f t="shared" si="14"/>
        <v>#DIV/0!</v>
      </c>
      <c r="AQ38" s="581" t="str">
        <f t="shared" si="10"/>
        <v/>
      </c>
    </row>
    <row r="39" spans="2:43" s="477" customFormat="1" ht="16.5" customHeight="1" x14ac:dyDescent="0.25">
      <c r="B39" s="499" t="s">
        <v>250</v>
      </c>
      <c r="C39" s="500" t="s">
        <v>249</v>
      </c>
      <c r="D39" s="528"/>
      <c r="E39" s="528"/>
      <c r="F39" s="529"/>
      <c r="G39" s="503"/>
      <c r="H39" s="504"/>
      <c r="I39" s="505"/>
      <c r="J39" s="503"/>
      <c r="K39" s="504"/>
      <c r="L39" s="505"/>
      <c r="M39" s="503"/>
      <c r="N39" s="504"/>
      <c r="O39" s="505"/>
      <c r="P39" s="540" t="str">
        <f t="shared" si="0"/>
        <v/>
      </c>
      <c r="R39" s="545"/>
      <c r="S39" s="546" t="str">
        <f t="shared" si="1"/>
        <v/>
      </c>
      <c r="U39" s="503"/>
      <c r="V39" s="503"/>
      <c r="W39" s="503"/>
      <c r="X39" s="540" t="str">
        <f t="shared" si="2"/>
        <v/>
      </c>
      <c r="Z39" s="545"/>
      <c r="AA39" s="546" t="str">
        <f t="shared" si="3"/>
        <v/>
      </c>
      <c r="AC39" s="545"/>
      <c r="AD39" s="551" t="e">
        <f>(AD38+AD40)/2</f>
        <v>#DIV/0!</v>
      </c>
      <c r="AE39" s="478"/>
      <c r="AF39" s="468"/>
      <c r="AG39" s="480"/>
      <c r="AH39" s="439" t="str">
        <f t="shared" si="4"/>
        <v/>
      </c>
      <c r="AI39" s="556" t="str">
        <f t="shared" si="5"/>
        <v/>
      </c>
      <c r="AJ39" s="557" t="str">
        <f t="shared" si="6"/>
        <v/>
      </c>
      <c r="AK39" s="558" t="str">
        <f t="shared" si="7"/>
        <v/>
      </c>
      <c r="AL39" s="559" t="str">
        <f t="shared" si="8"/>
        <v/>
      </c>
      <c r="AN39" s="499" t="s">
        <v>207</v>
      </c>
      <c r="AO39" s="545" t="str">
        <f t="shared" si="15"/>
        <v/>
      </c>
      <c r="AP39" s="551" t="e">
        <f>1/(1-1/AD39)</f>
        <v>#DIV/0!</v>
      </c>
      <c r="AQ39" s="581" t="str">
        <f t="shared" si="10"/>
        <v/>
      </c>
    </row>
    <row r="40" spans="2:43" s="477" customFormat="1" ht="16.5" customHeight="1" x14ac:dyDescent="0.25">
      <c r="B40" s="531" t="s">
        <v>251</v>
      </c>
      <c r="C40" s="532"/>
      <c r="D40" s="533">
        <v>-3</v>
      </c>
      <c r="E40" s="534">
        <v>-4</v>
      </c>
      <c r="F40" s="535">
        <v>-5</v>
      </c>
      <c r="G40" s="536">
        <f>Home!J66</f>
        <v>0</v>
      </c>
      <c r="H40" s="537">
        <f>Away!J66</f>
        <v>0</v>
      </c>
      <c r="I40" s="538">
        <f>(G40+H40)/2</f>
        <v>0</v>
      </c>
      <c r="J40" s="536">
        <f>Home!F67</f>
        <v>0</v>
      </c>
      <c r="K40" s="537">
        <f>Away!F67</f>
        <v>0</v>
      </c>
      <c r="L40" s="538">
        <f>(J40+K40)/2</f>
        <v>0</v>
      </c>
      <c r="M40" s="536">
        <f>Home!N68</f>
        <v>0</v>
      </c>
      <c r="N40" s="537">
        <f>Away!N68</f>
        <v>0</v>
      </c>
      <c r="O40" s="538">
        <f>(M40+N40)/2</f>
        <v>0</v>
      </c>
      <c r="P40" s="542">
        <f t="shared" si="0"/>
        <v>0</v>
      </c>
      <c r="R40" s="549" t="e">
        <f>I40/(I40+O40)</f>
        <v>#DIV/0!</v>
      </c>
      <c r="S40" s="550" t="e">
        <f t="shared" si="1"/>
        <v>#DIV/0!</v>
      </c>
      <c r="U40" s="536">
        <f>h2h!AF68</f>
        <v>0</v>
      </c>
      <c r="V40" s="536">
        <f>h2h!AC69</f>
        <v>0</v>
      </c>
      <c r="W40" s="536">
        <f>h2h!AJ70</f>
        <v>0</v>
      </c>
      <c r="X40" s="542">
        <f t="shared" si="2"/>
        <v>0</v>
      </c>
      <c r="Z40" s="549" t="e">
        <f t="shared" si="11"/>
        <v>#DIV/0!</v>
      </c>
      <c r="AA40" s="550" t="e">
        <f t="shared" si="3"/>
        <v>#DIV/0!</v>
      </c>
      <c r="AC40" s="549" t="e">
        <f t="shared" si="12"/>
        <v>#DIV/0!</v>
      </c>
      <c r="AD40" s="550" t="e">
        <f t="shared" si="13"/>
        <v>#DIV/0!</v>
      </c>
      <c r="AE40" s="482"/>
      <c r="AF40" s="468"/>
      <c r="AG40" s="483"/>
      <c r="AH40" s="440" t="str">
        <f t="shared" si="4"/>
        <v/>
      </c>
      <c r="AI40" s="560" t="str">
        <f t="shared" si="5"/>
        <v/>
      </c>
      <c r="AJ40" s="561" t="str">
        <f t="shared" si="6"/>
        <v/>
      </c>
      <c r="AK40" s="562" t="str">
        <f t="shared" si="7"/>
        <v/>
      </c>
      <c r="AL40" s="563" t="str">
        <f t="shared" si="8"/>
        <v/>
      </c>
      <c r="AN40" s="531" t="s">
        <v>205</v>
      </c>
      <c r="AO40" s="549" t="e">
        <f t="shared" si="15"/>
        <v>#DIV/0!</v>
      </c>
      <c r="AP40" s="550" t="e">
        <f t="shared" si="14"/>
        <v>#DIV/0!</v>
      </c>
      <c r="AQ40" s="582" t="str">
        <f t="shared" si="10"/>
        <v/>
      </c>
    </row>
    <row r="41" spans="2:43" x14ac:dyDescent="0.2">
      <c r="I41" s="472"/>
      <c r="L41" s="472"/>
      <c r="O41" s="472"/>
      <c r="P41" s="472"/>
      <c r="X41" s="472"/>
    </row>
  </sheetData>
  <sheetProtection password="9BD8" sheet="1" objects="1" scenarios="1" formatCells="0" formatColumns="0" formatRows="0"/>
  <mergeCells count="24">
    <mergeCell ref="AN5:AP5"/>
    <mergeCell ref="AC5:AD5"/>
    <mergeCell ref="AO6:AP6"/>
    <mergeCell ref="AN6:AN7"/>
    <mergeCell ref="U6:U7"/>
    <mergeCell ref="V6:V7"/>
    <mergeCell ref="W6:W7"/>
    <mergeCell ref="U5:W5"/>
    <mergeCell ref="AC6:AD6"/>
    <mergeCell ref="AI6:AJ6"/>
    <mergeCell ref="Z5:AA5"/>
    <mergeCell ref="Z6:Z7"/>
    <mergeCell ref="AA6:AA7"/>
    <mergeCell ref="B1:E2"/>
    <mergeCell ref="R6:R7"/>
    <mergeCell ref="R5:S5"/>
    <mergeCell ref="S6:S7"/>
    <mergeCell ref="D5:F5"/>
    <mergeCell ref="B7:C7"/>
    <mergeCell ref="G6:I6"/>
    <mergeCell ref="G5:O5"/>
    <mergeCell ref="E6:E7"/>
    <mergeCell ref="M6:O6"/>
    <mergeCell ref="J6:L6"/>
  </mergeCells>
  <phoneticPr fontId="42" type="noConversion"/>
  <pageMargins left="0.7" right="0.7" top="0.75" bottom="0.75" header="0.5" footer="0.5"/>
  <pageSetup orientation="portrait" horizontalDpi="1200" verticalDpi="1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FK81"/>
  <sheetViews>
    <sheetView zoomScale="125" zoomScaleNormal="125" zoomScalePageLayoutView="125" workbookViewId="0">
      <pane ySplit="1" topLeftCell="A2" activePane="bottomLeft" state="frozen"/>
      <selection pane="bottomLeft" activeCell="E2" sqref="E2"/>
    </sheetView>
  </sheetViews>
  <sheetFormatPr defaultColWidth="9.140625" defaultRowHeight="13.5" x14ac:dyDescent="0.25"/>
  <cols>
    <col min="1" max="1" width="5.42578125" style="45" customWidth="1"/>
    <col min="2" max="2" width="8.5703125" style="45" customWidth="1"/>
    <col min="3" max="3" width="17.85546875" style="52" customWidth="1"/>
    <col min="4" max="5" width="18.42578125" style="45" customWidth="1"/>
    <col min="6" max="6" width="7.140625" style="45" customWidth="1"/>
    <col min="7" max="7" width="7" style="45" customWidth="1"/>
    <col min="8" max="8" width="7.42578125" style="45" bestFit="1" customWidth="1"/>
    <col min="9" max="9" width="4.140625" style="45" bestFit="1" customWidth="1"/>
    <col min="10" max="10" width="7.42578125" style="45" bestFit="1" customWidth="1"/>
    <col min="11" max="11" width="7.42578125" style="45" customWidth="1"/>
    <col min="12" max="12" width="4.85546875" style="45" customWidth="1"/>
    <col min="13" max="15" width="7.5703125" style="45" customWidth="1"/>
    <col min="16" max="16" width="8.85546875" style="45" customWidth="1"/>
    <col min="17" max="17" width="7.5703125" style="45" customWidth="1"/>
    <col min="18" max="18" width="7.5703125" style="193" customWidth="1"/>
    <col min="19" max="20" width="7.5703125" style="50" customWidth="1"/>
    <col min="21" max="21" width="5" style="50" customWidth="1"/>
    <col min="22" max="22" width="7.42578125" style="50" customWidth="1"/>
    <col min="23" max="38" width="5.5703125" style="50" customWidth="1"/>
    <col min="39" max="39" width="9.85546875" style="50" customWidth="1"/>
    <col min="40" max="40" width="6.42578125" style="50" customWidth="1"/>
    <col min="41" max="49" width="5.5703125" style="50" customWidth="1"/>
    <col min="50" max="50" width="9.85546875" style="50" customWidth="1"/>
    <col min="51" max="51" width="5.5703125" style="50" customWidth="1"/>
    <col min="52" max="52" width="5.5703125" style="45" customWidth="1"/>
    <col min="53" max="53" width="5.5703125" style="50" customWidth="1"/>
    <col min="54" max="16384" width="9.140625" style="50"/>
  </cols>
  <sheetData>
    <row r="1" spans="1:53" s="183" customFormat="1" x14ac:dyDescent="0.25">
      <c r="A1" s="199" t="s">
        <v>1</v>
      </c>
      <c r="B1" s="37" t="s">
        <v>2</v>
      </c>
      <c r="C1" s="182" t="s">
        <v>3</v>
      </c>
      <c r="D1" s="199" t="s">
        <v>4</v>
      </c>
      <c r="E1" s="37" t="s">
        <v>5</v>
      </c>
      <c r="F1" s="37" t="s">
        <v>6</v>
      </c>
      <c r="G1" s="37" t="s">
        <v>7</v>
      </c>
      <c r="H1" s="199" t="s">
        <v>143</v>
      </c>
      <c r="I1" s="199" t="s">
        <v>8</v>
      </c>
      <c r="J1" s="37" t="s">
        <v>9</v>
      </c>
      <c r="K1" s="37" t="s">
        <v>10</v>
      </c>
      <c r="L1" s="199" t="s">
        <v>11</v>
      </c>
      <c r="M1" s="199" t="s">
        <v>38</v>
      </c>
      <c r="N1" s="199" t="s">
        <v>44</v>
      </c>
      <c r="O1" s="199" t="s">
        <v>45</v>
      </c>
      <c r="P1" s="199" t="s">
        <v>46</v>
      </c>
      <c r="Q1" s="199" t="s">
        <v>47</v>
      </c>
      <c r="R1" s="200" t="s">
        <v>76</v>
      </c>
      <c r="S1" s="201" t="s">
        <v>68</v>
      </c>
      <c r="T1" s="199" t="s">
        <v>12</v>
      </c>
      <c r="U1" s="202" t="s">
        <v>144</v>
      </c>
      <c r="V1" s="209" t="s">
        <v>102</v>
      </c>
      <c r="W1" s="210" t="s">
        <v>13</v>
      </c>
      <c r="X1" s="210" t="s">
        <v>14</v>
      </c>
      <c r="Y1" s="210" t="s">
        <v>15</v>
      </c>
      <c r="Z1" s="210" t="s">
        <v>16</v>
      </c>
      <c r="AA1" s="210" t="s">
        <v>17</v>
      </c>
      <c r="AB1" s="210" t="s">
        <v>18</v>
      </c>
      <c r="AC1" s="210" t="s">
        <v>19</v>
      </c>
      <c r="AD1" s="210" t="s">
        <v>20</v>
      </c>
      <c r="AE1" s="210" t="s">
        <v>21</v>
      </c>
      <c r="AF1" s="210" t="s">
        <v>22</v>
      </c>
      <c r="AG1" s="210" t="s">
        <v>23</v>
      </c>
      <c r="AH1" s="210" t="s">
        <v>24</v>
      </c>
      <c r="AI1" s="210" t="s">
        <v>25</v>
      </c>
      <c r="AJ1" s="210" t="s">
        <v>26</v>
      </c>
      <c r="AK1" s="210" t="s">
        <v>27</v>
      </c>
      <c r="AL1" s="210" t="s">
        <v>28</v>
      </c>
      <c r="AM1" s="199" t="s">
        <v>29</v>
      </c>
      <c r="AN1" s="209" t="s">
        <v>50</v>
      </c>
      <c r="AO1" s="210" t="s">
        <v>13</v>
      </c>
      <c r="AP1" s="210" t="s">
        <v>18</v>
      </c>
      <c r="AQ1" s="210" t="s">
        <v>23</v>
      </c>
      <c r="AR1" s="210" t="s">
        <v>17</v>
      </c>
      <c r="AS1" s="210" t="s">
        <v>21</v>
      </c>
      <c r="AT1" s="210" t="s">
        <v>22</v>
      </c>
      <c r="AU1" s="210" t="s">
        <v>14</v>
      </c>
      <c r="AV1" s="210" t="s">
        <v>15</v>
      </c>
      <c r="AW1" s="210" t="s">
        <v>19</v>
      </c>
      <c r="AX1" s="199" t="s">
        <v>29</v>
      </c>
      <c r="AZ1" s="199" t="s">
        <v>105</v>
      </c>
      <c r="BA1" s="199" t="s">
        <v>106</v>
      </c>
    </row>
    <row r="2" spans="1:53" s="35" customFormat="1" x14ac:dyDescent="0.25">
      <c r="A2" s="25">
        <v>25</v>
      </c>
      <c r="B2" s="23"/>
      <c r="C2" s="424"/>
      <c r="D2" s="25">
        <f>'Value Calc'!$A$1</f>
        <v>0</v>
      </c>
      <c r="E2" s="601"/>
      <c r="F2" s="601"/>
      <c r="G2" s="601"/>
      <c r="H2" s="25" t="str">
        <f t="shared" ref="H2:H26" si="0">IF(G2="","",SUM(F2:G2))</f>
        <v/>
      </c>
      <c r="I2" s="25" t="str">
        <f t="shared" ref="I2:I26" si="1">IF(F2="","",IF(G2-F2=0,"D",IF(F2&gt;G2,"H","A")))</f>
        <v/>
      </c>
      <c r="J2" s="601"/>
      <c r="K2" s="601"/>
      <c r="L2" s="25" t="str">
        <f t="shared" ref="L2:L26" si="2">IF(J2="","",IF(J2-K2=0,"D",IF(J2&gt;K2,"H","A")))</f>
        <v/>
      </c>
      <c r="M2" s="203" t="str">
        <f t="shared" ref="M2:M26" si="3">IF(F2="","",IF(F2=0,"N",IF(G2=0,"N","Y")))</f>
        <v/>
      </c>
      <c r="N2" s="204" t="str">
        <f t="shared" ref="N2:N26" si="4">IF(F2="","",IF(F2&gt;0,IF(G2=0,"Y","N"),"N"))</f>
        <v/>
      </c>
      <c r="O2" s="204" t="str">
        <f t="shared" ref="O2:O26" si="5">IF(G2="","",IF(G2&gt;0,IF(F2=0,"Y","N"),"N"))</f>
        <v/>
      </c>
      <c r="P2" s="204" t="str">
        <f t="shared" ref="P2:P26" si="6">IF(F2="","",IF(G2=0,"Y","N"))</f>
        <v/>
      </c>
      <c r="Q2" s="204" t="str">
        <f t="shared" ref="Q2:Q26" si="7">IF(F2="","",IF(F2=0,"Y","N"))</f>
        <v/>
      </c>
      <c r="R2" s="204" t="str">
        <f>IF(F2="","",IF(AND(K2&lt;J2,G2&lt;F2,BA2&lt;AZ2),1,0))</f>
        <v/>
      </c>
      <c r="S2" s="204" t="str">
        <f>IF(F2="","",IF(AND(K2&gt;J2,G2&gt;F2,AZ2&lt;BA2),1,0))</f>
        <v/>
      </c>
      <c r="T2" s="204" t="str">
        <f t="shared" ref="T2:T26" si="8">CONCATENATE(L2,I2)</f>
        <v/>
      </c>
      <c r="U2" s="205" t="str">
        <f t="shared" ref="U2:U26" si="9">IF(J2="","",SUM(J2:K2))</f>
        <v/>
      </c>
      <c r="V2" s="184"/>
      <c r="W2" s="215" t="str">
        <f t="shared" ref="W2:W26" si="10">IF(F2="","",IF($F2=0,IF($G2=0,1,0),0))</f>
        <v/>
      </c>
      <c r="X2" s="216" t="str">
        <f t="shared" ref="X2:X26" si="11">IF(F2="","",IF($F2=0,IF($G2=1,1,0),0))</f>
        <v/>
      </c>
      <c r="Y2" s="216" t="str">
        <f t="shared" ref="Y2:Y26" si="12">IF(F2="","",IF($F2=0,IF($G2=2,1,0),0))</f>
        <v/>
      </c>
      <c r="Z2" s="216" t="str">
        <f t="shared" ref="Z2:Z26" si="13">IF(F2="","",IF($F2=0,IF($G2=3,1,0),0))</f>
        <v/>
      </c>
      <c r="AA2" s="216" t="str">
        <f t="shared" ref="AA2:AA26" si="14">IF(F2="","",IF($F2=1,IF($G2=0,1,0),0))</f>
        <v/>
      </c>
      <c r="AB2" s="216" t="str">
        <f t="shared" ref="AB2:AB26" si="15">IF(F2="","",IF($F2=1,IF($G2=1,1,0),0))</f>
        <v/>
      </c>
      <c r="AC2" s="216" t="str">
        <f t="shared" ref="AC2:AC26" si="16">IF(F2="","",IF($F2=1,IF($G2=2,1,0),0))</f>
        <v/>
      </c>
      <c r="AD2" s="216" t="str">
        <f t="shared" ref="AD2:AD26" si="17">IF(F2="","",IF($F2=1,IF($G2=3,1,0),0))</f>
        <v/>
      </c>
      <c r="AE2" s="216" t="str">
        <f t="shared" ref="AE2:AE26" si="18">IF(F2="","",IF($F2=2,IF($G2=0,1,0),0))</f>
        <v/>
      </c>
      <c r="AF2" s="216" t="str">
        <f t="shared" ref="AF2:AF26" si="19">IF(F2="","",IF($F2=2,IF($G2=1,1,0),0))</f>
        <v/>
      </c>
      <c r="AG2" s="216" t="str">
        <f t="shared" ref="AG2:AG26" si="20">IF(F2="","",IF($F2=2,IF($G2=2,1,0),0))</f>
        <v/>
      </c>
      <c r="AH2" s="216" t="str">
        <f t="shared" ref="AH2:AH26" si="21">IF(F2="","",IF($F2=2,IF($G2=3,1,0),0))</f>
        <v/>
      </c>
      <c r="AI2" s="216" t="str">
        <f t="shared" ref="AI2:AI26" si="22">IF(F2="","",IF($F2=3,IF($G2=0,1,0),0))</f>
        <v/>
      </c>
      <c r="AJ2" s="216" t="str">
        <f t="shared" ref="AJ2:AJ26" si="23">IF(F2="","",IF($F2=3,IF($G2=1,1,0),0))</f>
        <v/>
      </c>
      <c r="AK2" s="216" t="str">
        <f t="shared" ref="AK2:AK26" si="24">IF(F2="","",IF($F2=3,IF($G2=2,1,0),0))</f>
        <v/>
      </c>
      <c r="AL2" s="216" t="str">
        <f t="shared" ref="AL2:AL26" si="25">IF(F2="","",IF($F2=3,IF($G2=3,1,0),0))</f>
        <v/>
      </c>
      <c r="AM2" s="217" t="str">
        <f t="shared" ref="AM2:AM26" si="26">IF(F2="","",IF(SUM(W2:AL2)=0,1,0))</f>
        <v/>
      </c>
      <c r="AO2" s="215" t="str">
        <f t="shared" ref="AO2:AO26" si="27">IF(J2="","",IF($J2=0,IF($K2=0,1,0),0))</f>
        <v/>
      </c>
      <c r="AP2" s="216" t="str">
        <f t="shared" ref="AP2:AP26" si="28">IF(J2="","",IF($J2=1,IF($K2=1,1,0),0))</f>
        <v/>
      </c>
      <c r="AQ2" s="216" t="str">
        <f t="shared" ref="AQ2:AQ26" si="29">IF(J2="","",IF($J2=2,IF($K2=2,1,0),0))</f>
        <v/>
      </c>
      <c r="AR2" s="216" t="str">
        <f t="shared" ref="AR2:AR26" si="30">IF(J2="","",IF($J2=1,IF($K2=0,1,0),0))</f>
        <v/>
      </c>
      <c r="AS2" s="216" t="str">
        <f t="shared" ref="AS2:AS26" si="31">IF(J2="","",IF($J2=2,IF($K2=0,1,0),0))</f>
        <v/>
      </c>
      <c r="AT2" s="216" t="str">
        <f t="shared" ref="AT2:AT26" si="32">IF(J2="","",IF($J2=2,IF($K2=1,1,0),0))</f>
        <v/>
      </c>
      <c r="AU2" s="216" t="str">
        <f t="shared" ref="AU2:AU26" si="33">IF(J2="","",IF($J2=0,IF($K2=1,1,0),0))</f>
        <v/>
      </c>
      <c r="AV2" s="216" t="str">
        <f t="shared" ref="AV2:AV26" si="34">IF(J2="","",IF($J2=0,IF($K2=2,1,0),0))</f>
        <v/>
      </c>
      <c r="AW2" s="216" t="str">
        <f t="shared" ref="AW2:AW26" si="35">IF(J2="","",IF($J2=1,IF($K2=2,1,0),0))</f>
        <v/>
      </c>
      <c r="AX2" s="217" t="str">
        <f t="shared" ref="AX2:AX26" si="36">IF(J2="","",IF(SUM(AO2:AW2)=0,1,0))</f>
        <v/>
      </c>
      <c r="AZ2" s="211" t="str">
        <f t="shared" ref="AZ2:AZ26" si="37">IF(F2="","",F2-G2)</f>
        <v/>
      </c>
      <c r="BA2" s="212" t="str">
        <f t="shared" ref="BA2:BA26" si="38">IF(J2="","",J2-K2)</f>
        <v/>
      </c>
    </row>
    <row r="3" spans="1:53" s="35" customFormat="1" x14ac:dyDescent="0.25">
      <c r="A3" s="25">
        <v>24</v>
      </c>
      <c r="B3" s="23"/>
      <c r="C3" s="424"/>
      <c r="D3" s="25">
        <f>'Value Calc'!$A$1</f>
        <v>0</v>
      </c>
      <c r="E3" s="601"/>
      <c r="F3" s="601"/>
      <c r="G3" s="601"/>
      <c r="H3" s="25" t="str">
        <f t="shared" si="0"/>
        <v/>
      </c>
      <c r="I3" s="25" t="str">
        <f t="shared" si="1"/>
        <v/>
      </c>
      <c r="J3" s="601"/>
      <c r="K3" s="601"/>
      <c r="L3" s="25" t="str">
        <f t="shared" si="2"/>
        <v/>
      </c>
      <c r="M3" s="203" t="str">
        <f t="shared" si="3"/>
        <v/>
      </c>
      <c r="N3" s="204" t="str">
        <f t="shared" si="4"/>
        <v/>
      </c>
      <c r="O3" s="204" t="str">
        <f t="shared" si="5"/>
        <v/>
      </c>
      <c r="P3" s="204" t="str">
        <f t="shared" si="6"/>
        <v/>
      </c>
      <c r="Q3" s="204" t="str">
        <f t="shared" si="7"/>
        <v/>
      </c>
      <c r="R3" s="204" t="str">
        <f t="shared" ref="R3:R26" si="39">IF(F3="","",IF(AND(K3&lt;J3,G3&lt;F3,BA3&lt;AZ3),1,0))</f>
        <v/>
      </c>
      <c r="S3" s="204" t="str">
        <f t="shared" ref="S3:S26" si="40">IF(F3="","",IF(AND(K3&gt;J3,G3&gt;F3,AZ3&lt;BA3),1,0))</f>
        <v/>
      </c>
      <c r="T3" s="204" t="str">
        <f t="shared" si="8"/>
        <v/>
      </c>
      <c r="U3" s="205" t="str">
        <f t="shared" si="9"/>
        <v/>
      </c>
      <c r="V3" s="184"/>
      <c r="W3" s="215" t="str">
        <f t="shared" si="10"/>
        <v/>
      </c>
      <c r="X3" s="216" t="str">
        <f t="shared" si="11"/>
        <v/>
      </c>
      <c r="Y3" s="216" t="str">
        <f t="shared" si="12"/>
        <v/>
      </c>
      <c r="Z3" s="216" t="str">
        <f t="shared" si="13"/>
        <v/>
      </c>
      <c r="AA3" s="216" t="str">
        <f t="shared" si="14"/>
        <v/>
      </c>
      <c r="AB3" s="216" t="str">
        <f t="shared" si="15"/>
        <v/>
      </c>
      <c r="AC3" s="216" t="str">
        <f t="shared" si="16"/>
        <v/>
      </c>
      <c r="AD3" s="216" t="str">
        <f t="shared" si="17"/>
        <v/>
      </c>
      <c r="AE3" s="216" t="str">
        <f t="shared" si="18"/>
        <v/>
      </c>
      <c r="AF3" s="216" t="str">
        <f t="shared" si="19"/>
        <v/>
      </c>
      <c r="AG3" s="216" t="str">
        <f t="shared" si="20"/>
        <v/>
      </c>
      <c r="AH3" s="216" t="str">
        <f t="shared" si="21"/>
        <v/>
      </c>
      <c r="AI3" s="216" t="str">
        <f t="shared" si="22"/>
        <v/>
      </c>
      <c r="AJ3" s="216" t="str">
        <f t="shared" si="23"/>
        <v/>
      </c>
      <c r="AK3" s="216" t="str">
        <f t="shared" si="24"/>
        <v/>
      </c>
      <c r="AL3" s="216" t="str">
        <f t="shared" si="25"/>
        <v/>
      </c>
      <c r="AM3" s="217" t="str">
        <f t="shared" si="26"/>
        <v/>
      </c>
      <c r="AO3" s="215" t="str">
        <f t="shared" si="27"/>
        <v/>
      </c>
      <c r="AP3" s="216" t="str">
        <f t="shared" si="28"/>
        <v/>
      </c>
      <c r="AQ3" s="216" t="str">
        <f t="shared" si="29"/>
        <v/>
      </c>
      <c r="AR3" s="216" t="str">
        <f t="shared" si="30"/>
        <v/>
      </c>
      <c r="AS3" s="216" t="str">
        <f t="shared" si="31"/>
        <v/>
      </c>
      <c r="AT3" s="216" t="str">
        <f t="shared" si="32"/>
        <v/>
      </c>
      <c r="AU3" s="216" t="str">
        <f t="shared" si="33"/>
        <v/>
      </c>
      <c r="AV3" s="216" t="str">
        <f t="shared" si="34"/>
        <v/>
      </c>
      <c r="AW3" s="216" t="str">
        <f t="shared" si="35"/>
        <v/>
      </c>
      <c r="AX3" s="217" t="str">
        <f t="shared" si="36"/>
        <v/>
      </c>
      <c r="AZ3" s="211" t="str">
        <f t="shared" si="37"/>
        <v/>
      </c>
      <c r="BA3" s="212" t="str">
        <f t="shared" si="38"/>
        <v/>
      </c>
    </row>
    <row r="4" spans="1:53" s="35" customFormat="1" x14ac:dyDescent="0.25">
      <c r="A4" s="25">
        <v>23</v>
      </c>
      <c r="B4" s="23"/>
      <c r="C4" s="424"/>
      <c r="D4" s="25">
        <f>'Value Calc'!$A$1</f>
        <v>0</v>
      </c>
      <c r="E4" s="601"/>
      <c r="F4" s="601"/>
      <c r="G4" s="601"/>
      <c r="H4" s="25" t="str">
        <f t="shared" si="0"/>
        <v/>
      </c>
      <c r="I4" s="25" t="str">
        <f t="shared" si="1"/>
        <v/>
      </c>
      <c r="J4" s="601"/>
      <c r="K4" s="601"/>
      <c r="L4" s="25" t="str">
        <f t="shared" si="2"/>
        <v/>
      </c>
      <c r="M4" s="203" t="str">
        <f t="shared" si="3"/>
        <v/>
      </c>
      <c r="N4" s="204" t="str">
        <f t="shared" si="4"/>
        <v/>
      </c>
      <c r="O4" s="204" t="str">
        <f t="shared" si="5"/>
        <v/>
      </c>
      <c r="P4" s="204" t="str">
        <f t="shared" si="6"/>
        <v/>
      </c>
      <c r="Q4" s="204" t="str">
        <f t="shared" si="7"/>
        <v/>
      </c>
      <c r="R4" s="204" t="str">
        <f t="shared" si="39"/>
        <v/>
      </c>
      <c r="S4" s="204" t="str">
        <f t="shared" si="40"/>
        <v/>
      </c>
      <c r="T4" s="204" t="str">
        <f t="shared" si="8"/>
        <v/>
      </c>
      <c r="U4" s="205" t="str">
        <f t="shared" si="9"/>
        <v/>
      </c>
      <c r="V4" s="184"/>
      <c r="W4" s="215" t="str">
        <f t="shared" si="10"/>
        <v/>
      </c>
      <c r="X4" s="216" t="str">
        <f t="shared" si="11"/>
        <v/>
      </c>
      <c r="Y4" s="216" t="str">
        <f t="shared" si="12"/>
        <v/>
      </c>
      <c r="Z4" s="216" t="str">
        <f t="shared" si="13"/>
        <v/>
      </c>
      <c r="AA4" s="216" t="str">
        <f t="shared" si="14"/>
        <v/>
      </c>
      <c r="AB4" s="216" t="str">
        <f t="shared" si="15"/>
        <v/>
      </c>
      <c r="AC4" s="216" t="str">
        <f t="shared" si="16"/>
        <v/>
      </c>
      <c r="AD4" s="216" t="str">
        <f t="shared" si="17"/>
        <v/>
      </c>
      <c r="AE4" s="216" t="str">
        <f t="shared" si="18"/>
        <v/>
      </c>
      <c r="AF4" s="216" t="str">
        <f t="shared" si="19"/>
        <v/>
      </c>
      <c r="AG4" s="216" t="str">
        <f t="shared" si="20"/>
        <v/>
      </c>
      <c r="AH4" s="216" t="str">
        <f t="shared" si="21"/>
        <v/>
      </c>
      <c r="AI4" s="216" t="str">
        <f t="shared" si="22"/>
        <v/>
      </c>
      <c r="AJ4" s="216" t="str">
        <f t="shared" si="23"/>
        <v/>
      </c>
      <c r="AK4" s="216" t="str">
        <f t="shared" si="24"/>
        <v/>
      </c>
      <c r="AL4" s="216" t="str">
        <f t="shared" si="25"/>
        <v/>
      </c>
      <c r="AM4" s="217" t="str">
        <f t="shared" si="26"/>
        <v/>
      </c>
      <c r="AO4" s="215" t="str">
        <f t="shared" si="27"/>
        <v/>
      </c>
      <c r="AP4" s="216" t="str">
        <f t="shared" si="28"/>
        <v/>
      </c>
      <c r="AQ4" s="216" t="str">
        <f t="shared" si="29"/>
        <v/>
      </c>
      <c r="AR4" s="216" t="str">
        <f t="shared" si="30"/>
        <v/>
      </c>
      <c r="AS4" s="216" t="str">
        <f t="shared" si="31"/>
        <v/>
      </c>
      <c r="AT4" s="216" t="str">
        <f t="shared" si="32"/>
        <v/>
      </c>
      <c r="AU4" s="216" t="str">
        <f t="shared" si="33"/>
        <v/>
      </c>
      <c r="AV4" s="216" t="str">
        <f t="shared" si="34"/>
        <v/>
      </c>
      <c r="AW4" s="216" t="str">
        <f t="shared" si="35"/>
        <v/>
      </c>
      <c r="AX4" s="217" t="str">
        <f t="shared" si="36"/>
        <v/>
      </c>
      <c r="AZ4" s="211" t="str">
        <f t="shared" si="37"/>
        <v/>
      </c>
      <c r="BA4" s="212" t="str">
        <f t="shared" si="38"/>
        <v/>
      </c>
    </row>
    <row r="5" spans="1:53" s="35" customFormat="1" x14ac:dyDescent="0.25">
      <c r="A5" s="25">
        <v>22</v>
      </c>
      <c r="B5" s="23"/>
      <c r="C5" s="424"/>
      <c r="D5" s="25">
        <f>'Value Calc'!$A$1</f>
        <v>0</v>
      </c>
      <c r="E5" s="601"/>
      <c r="F5" s="601"/>
      <c r="G5" s="601"/>
      <c r="H5" s="25" t="str">
        <f t="shared" si="0"/>
        <v/>
      </c>
      <c r="I5" s="25" t="str">
        <f t="shared" si="1"/>
        <v/>
      </c>
      <c r="J5" s="601"/>
      <c r="K5" s="601"/>
      <c r="L5" s="25" t="str">
        <f t="shared" si="2"/>
        <v/>
      </c>
      <c r="M5" s="203" t="str">
        <f t="shared" si="3"/>
        <v/>
      </c>
      <c r="N5" s="204" t="str">
        <f t="shared" si="4"/>
        <v/>
      </c>
      <c r="O5" s="204" t="str">
        <f t="shared" si="5"/>
        <v/>
      </c>
      <c r="P5" s="204" t="str">
        <f t="shared" si="6"/>
        <v/>
      </c>
      <c r="Q5" s="204" t="str">
        <f t="shared" si="7"/>
        <v/>
      </c>
      <c r="R5" s="204" t="str">
        <f t="shared" si="39"/>
        <v/>
      </c>
      <c r="S5" s="204" t="str">
        <f t="shared" si="40"/>
        <v/>
      </c>
      <c r="T5" s="204" t="str">
        <f t="shared" si="8"/>
        <v/>
      </c>
      <c r="U5" s="205" t="str">
        <f t="shared" si="9"/>
        <v/>
      </c>
      <c r="V5" s="184"/>
      <c r="W5" s="215" t="str">
        <f t="shared" si="10"/>
        <v/>
      </c>
      <c r="X5" s="216" t="str">
        <f t="shared" si="11"/>
        <v/>
      </c>
      <c r="Y5" s="216" t="str">
        <f t="shared" si="12"/>
        <v/>
      </c>
      <c r="Z5" s="216" t="str">
        <f t="shared" si="13"/>
        <v/>
      </c>
      <c r="AA5" s="216" t="str">
        <f t="shared" si="14"/>
        <v/>
      </c>
      <c r="AB5" s="216" t="str">
        <f t="shared" si="15"/>
        <v/>
      </c>
      <c r="AC5" s="216" t="str">
        <f t="shared" si="16"/>
        <v/>
      </c>
      <c r="AD5" s="216" t="str">
        <f t="shared" si="17"/>
        <v/>
      </c>
      <c r="AE5" s="216" t="str">
        <f t="shared" si="18"/>
        <v/>
      </c>
      <c r="AF5" s="216" t="str">
        <f t="shared" si="19"/>
        <v/>
      </c>
      <c r="AG5" s="216" t="str">
        <f t="shared" si="20"/>
        <v/>
      </c>
      <c r="AH5" s="216" t="str">
        <f t="shared" si="21"/>
        <v/>
      </c>
      <c r="AI5" s="216" t="str">
        <f t="shared" si="22"/>
        <v/>
      </c>
      <c r="AJ5" s="216" t="str">
        <f t="shared" si="23"/>
        <v/>
      </c>
      <c r="AK5" s="216" t="str">
        <f t="shared" si="24"/>
        <v/>
      </c>
      <c r="AL5" s="216" t="str">
        <f t="shared" si="25"/>
        <v/>
      </c>
      <c r="AM5" s="217" t="str">
        <f t="shared" si="26"/>
        <v/>
      </c>
      <c r="AO5" s="215" t="str">
        <f t="shared" si="27"/>
        <v/>
      </c>
      <c r="AP5" s="216" t="str">
        <f t="shared" si="28"/>
        <v/>
      </c>
      <c r="AQ5" s="216" t="str">
        <f t="shared" si="29"/>
        <v/>
      </c>
      <c r="AR5" s="216" t="str">
        <f t="shared" si="30"/>
        <v/>
      </c>
      <c r="AS5" s="216" t="str">
        <f t="shared" si="31"/>
        <v/>
      </c>
      <c r="AT5" s="216" t="str">
        <f t="shared" si="32"/>
        <v/>
      </c>
      <c r="AU5" s="216" t="str">
        <f t="shared" si="33"/>
        <v/>
      </c>
      <c r="AV5" s="216" t="str">
        <f t="shared" si="34"/>
        <v/>
      </c>
      <c r="AW5" s="216" t="str">
        <f t="shared" si="35"/>
        <v/>
      </c>
      <c r="AX5" s="217" t="str">
        <f t="shared" si="36"/>
        <v/>
      </c>
      <c r="AZ5" s="211" t="str">
        <f t="shared" si="37"/>
        <v/>
      </c>
      <c r="BA5" s="212" t="str">
        <f t="shared" si="38"/>
        <v/>
      </c>
    </row>
    <row r="6" spans="1:53" s="35" customFormat="1" x14ac:dyDescent="0.25">
      <c r="A6" s="25">
        <v>21</v>
      </c>
      <c r="B6" s="23"/>
      <c r="C6" s="424"/>
      <c r="D6" s="25">
        <f>'Value Calc'!$A$1</f>
        <v>0</v>
      </c>
      <c r="E6" s="601"/>
      <c r="F6" s="601"/>
      <c r="G6" s="601"/>
      <c r="H6" s="25" t="str">
        <f t="shared" si="0"/>
        <v/>
      </c>
      <c r="I6" s="25" t="str">
        <f t="shared" si="1"/>
        <v/>
      </c>
      <c r="J6" s="601"/>
      <c r="K6" s="601"/>
      <c r="L6" s="25" t="str">
        <f t="shared" si="2"/>
        <v/>
      </c>
      <c r="M6" s="203" t="str">
        <f t="shared" si="3"/>
        <v/>
      </c>
      <c r="N6" s="204" t="str">
        <f t="shared" si="4"/>
        <v/>
      </c>
      <c r="O6" s="204" t="str">
        <f t="shared" si="5"/>
        <v/>
      </c>
      <c r="P6" s="204" t="str">
        <f t="shared" si="6"/>
        <v/>
      </c>
      <c r="Q6" s="204" t="str">
        <f t="shared" si="7"/>
        <v/>
      </c>
      <c r="R6" s="204" t="str">
        <f t="shared" si="39"/>
        <v/>
      </c>
      <c r="S6" s="204" t="str">
        <f t="shared" si="40"/>
        <v/>
      </c>
      <c r="T6" s="204" t="str">
        <f t="shared" si="8"/>
        <v/>
      </c>
      <c r="U6" s="205" t="str">
        <f t="shared" si="9"/>
        <v/>
      </c>
      <c r="V6" s="184"/>
      <c r="W6" s="215" t="str">
        <f t="shared" si="10"/>
        <v/>
      </c>
      <c r="X6" s="216" t="str">
        <f t="shared" si="11"/>
        <v/>
      </c>
      <c r="Y6" s="216" t="str">
        <f t="shared" si="12"/>
        <v/>
      </c>
      <c r="Z6" s="216" t="str">
        <f t="shared" si="13"/>
        <v/>
      </c>
      <c r="AA6" s="216" t="str">
        <f t="shared" si="14"/>
        <v/>
      </c>
      <c r="AB6" s="216" t="str">
        <f t="shared" si="15"/>
        <v/>
      </c>
      <c r="AC6" s="216" t="str">
        <f t="shared" si="16"/>
        <v/>
      </c>
      <c r="AD6" s="216" t="str">
        <f t="shared" si="17"/>
        <v/>
      </c>
      <c r="AE6" s="216" t="str">
        <f t="shared" si="18"/>
        <v/>
      </c>
      <c r="AF6" s="216" t="str">
        <f t="shared" si="19"/>
        <v/>
      </c>
      <c r="AG6" s="216" t="str">
        <f t="shared" si="20"/>
        <v/>
      </c>
      <c r="AH6" s="216" t="str">
        <f t="shared" si="21"/>
        <v/>
      </c>
      <c r="AI6" s="216" t="str">
        <f t="shared" si="22"/>
        <v/>
      </c>
      <c r="AJ6" s="216" t="str">
        <f t="shared" si="23"/>
        <v/>
      </c>
      <c r="AK6" s="216" t="str">
        <f t="shared" si="24"/>
        <v/>
      </c>
      <c r="AL6" s="216" t="str">
        <f t="shared" si="25"/>
        <v/>
      </c>
      <c r="AM6" s="217" t="str">
        <f t="shared" si="26"/>
        <v/>
      </c>
      <c r="AO6" s="215" t="str">
        <f t="shared" si="27"/>
        <v/>
      </c>
      <c r="AP6" s="216" t="str">
        <f t="shared" si="28"/>
        <v/>
      </c>
      <c r="AQ6" s="216" t="str">
        <f t="shared" si="29"/>
        <v/>
      </c>
      <c r="AR6" s="216" t="str">
        <f t="shared" si="30"/>
        <v/>
      </c>
      <c r="AS6" s="216" t="str">
        <f t="shared" si="31"/>
        <v/>
      </c>
      <c r="AT6" s="216" t="str">
        <f t="shared" si="32"/>
        <v/>
      </c>
      <c r="AU6" s="216" t="str">
        <f t="shared" si="33"/>
        <v/>
      </c>
      <c r="AV6" s="216" t="str">
        <f t="shared" si="34"/>
        <v/>
      </c>
      <c r="AW6" s="216" t="str">
        <f t="shared" si="35"/>
        <v/>
      </c>
      <c r="AX6" s="217" t="str">
        <f t="shared" si="36"/>
        <v/>
      </c>
      <c r="AZ6" s="211" t="str">
        <f t="shared" si="37"/>
        <v/>
      </c>
      <c r="BA6" s="212" t="str">
        <f t="shared" si="38"/>
        <v/>
      </c>
    </row>
    <row r="7" spans="1:53" s="35" customFormat="1" x14ac:dyDescent="0.25">
      <c r="A7" s="26">
        <v>20</v>
      </c>
      <c r="B7" s="24"/>
      <c r="C7" s="425"/>
      <c r="D7" s="26">
        <f>'Value Calc'!$A$1</f>
        <v>0</v>
      </c>
      <c r="E7" s="603"/>
      <c r="F7" s="601"/>
      <c r="G7" s="601"/>
      <c r="H7" s="26" t="str">
        <f t="shared" si="0"/>
        <v/>
      </c>
      <c r="I7" s="26" t="str">
        <f t="shared" si="1"/>
        <v/>
      </c>
      <c r="J7" s="601"/>
      <c r="K7" s="601"/>
      <c r="L7" s="26" t="str">
        <f t="shared" si="2"/>
        <v/>
      </c>
      <c r="M7" s="203" t="str">
        <f t="shared" si="3"/>
        <v/>
      </c>
      <c r="N7" s="204" t="str">
        <f t="shared" si="4"/>
        <v/>
      </c>
      <c r="O7" s="204" t="str">
        <f t="shared" si="5"/>
        <v/>
      </c>
      <c r="P7" s="204" t="str">
        <f t="shared" si="6"/>
        <v/>
      </c>
      <c r="Q7" s="204" t="str">
        <f t="shared" si="7"/>
        <v/>
      </c>
      <c r="R7" s="204" t="str">
        <f t="shared" si="39"/>
        <v/>
      </c>
      <c r="S7" s="204" t="str">
        <f t="shared" si="40"/>
        <v/>
      </c>
      <c r="T7" s="204" t="str">
        <f t="shared" si="8"/>
        <v/>
      </c>
      <c r="U7" s="205" t="str">
        <f t="shared" si="9"/>
        <v/>
      </c>
      <c r="V7" s="184"/>
      <c r="W7" s="215" t="str">
        <f t="shared" si="10"/>
        <v/>
      </c>
      <c r="X7" s="216" t="str">
        <f t="shared" si="11"/>
        <v/>
      </c>
      <c r="Y7" s="216" t="str">
        <f t="shared" si="12"/>
        <v/>
      </c>
      <c r="Z7" s="216" t="str">
        <f t="shared" si="13"/>
        <v/>
      </c>
      <c r="AA7" s="216" t="str">
        <f t="shared" si="14"/>
        <v/>
      </c>
      <c r="AB7" s="216" t="str">
        <f t="shared" si="15"/>
        <v/>
      </c>
      <c r="AC7" s="216" t="str">
        <f t="shared" si="16"/>
        <v/>
      </c>
      <c r="AD7" s="216" t="str">
        <f t="shared" si="17"/>
        <v/>
      </c>
      <c r="AE7" s="216" t="str">
        <f t="shared" si="18"/>
        <v/>
      </c>
      <c r="AF7" s="216" t="str">
        <f t="shared" si="19"/>
        <v/>
      </c>
      <c r="AG7" s="216" t="str">
        <f t="shared" si="20"/>
        <v/>
      </c>
      <c r="AH7" s="216" t="str">
        <f t="shared" si="21"/>
        <v/>
      </c>
      <c r="AI7" s="216" t="str">
        <f t="shared" si="22"/>
        <v/>
      </c>
      <c r="AJ7" s="216" t="str">
        <f t="shared" si="23"/>
        <v/>
      </c>
      <c r="AK7" s="216" t="str">
        <f t="shared" si="24"/>
        <v/>
      </c>
      <c r="AL7" s="216" t="str">
        <f t="shared" si="25"/>
        <v/>
      </c>
      <c r="AM7" s="217" t="str">
        <f t="shared" si="26"/>
        <v/>
      </c>
      <c r="AO7" s="215" t="str">
        <f t="shared" si="27"/>
        <v/>
      </c>
      <c r="AP7" s="216" t="str">
        <f t="shared" si="28"/>
        <v/>
      </c>
      <c r="AQ7" s="216" t="str">
        <f t="shared" si="29"/>
        <v/>
      </c>
      <c r="AR7" s="216" t="str">
        <f t="shared" si="30"/>
        <v/>
      </c>
      <c r="AS7" s="216" t="str">
        <f t="shared" si="31"/>
        <v/>
      </c>
      <c r="AT7" s="216" t="str">
        <f t="shared" si="32"/>
        <v/>
      </c>
      <c r="AU7" s="216" t="str">
        <f t="shared" si="33"/>
        <v/>
      </c>
      <c r="AV7" s="216" t="str">
        <f t="shared" si="34"/>
        <v/>
      </c>
      <c r="AW7" s="216" t="str">
        <f t="shared" si="35"/>
        <v/>
      </c>
      <c r="AX7" s="217" t="str">
        <f t="shared" si="36"/>
        <v/>
      </c>
      <c r="AZ7" s="211" t="str">
        <f t="shared" si="37"/>
        <v/>
      </c>
      <c r="BA7" s="212" t="str">
        <f t="shared" si="38"/>
        <v/>
      </c>
    </row>
    <row r="8" spans="1:53" s="35" customFormat="1" x14ac:dyDescent="0.25">
      <c r="A8" s="25">
        <v>19</v>
      </c>
      <c r="B8" s="23"/>
      <c r="C8" s="424"/>
      <c r="D8" s="25">
        <f>'Value Calc'!$A$1</f>
        <v>0</v>
      </c>
      <c r="E8" s="601"/>
      <c r="F8" s="601"/>
      <c r="G8" s="601"/>
      <c r="H8" s="25" t="str">
        <f t="shared" si="0"/>
        <v/>
      </c>
      <c r="I8" s="25" t="str">
        <f t="shared" si="1"/>
        <v/>
      </c>
      <c r="J8" s="601"/>
      <c r="K8" s="601"/>
      <c r="L8" s="25" t="str">
        <f t="shared" si="2"/>
        <v/>
      </c>
      <c r="M8" s="203" t="str">
        <f t="shared" si="3"/>
        <v/>
      </c>
      <c r="N8" s="204" t="str">
        <f t="shared" si="4"/>
        <v/>
      </c>
      <c r="O8" s="204" t="str">
        <f t="shared" si="5"/>
        <v/>
      </c>
      <c r="P8" s="204" t="str">
        <f t="shared" si="6"/>
        <v/>
      </c>
      <c r="Q8" s="204" t="str">
        <f t="shared" si="7"/>
        <v/>
      </c>
      <c r="R8" s="204" t="str">
        <f t="shared" si="39"/>
        <v/>
      </c>
      <c r="S8" s="204" t="str">
        <f t="shared" si="40"/>
        <v/>
      </c>
      <c r="T8" s="204" t="str">
        <f t="shared" si="8"/>
        <v/>
      </c>
      <c r="U8" s="205" t="str">
        <f t="shared" si="9"/>
        <v/>
      </c>
      <c r="V8" s="184"/>
      <c r="W8" s="215" t="str">
        <f t="shared" si="10"/>
        <v/>
      </c>
      <c r="X8" s="216" t="str">
        <f t="shared" si="11"/>
        <v/>
      </c>
      <c r="Y8" s="216" t="str">
        <f t="shared" si="12"/>
        <v/>
      </c>
      <c r="Z8" s="216" t="str">
        <f t="shared" si="13"/>
        <v/>
      </c>
      <c r="AA8" s="216" t="str">
        <f t="shared" si="14"/>
        <v/>
      </c>
      <c r="AB8" s="216" t="str">
        <f t="shared" si="15"/>
        <v/>
      </c>
      <c r="AC8" s="216" t="str">
        <f t="shared" si="16"/>
        <v/>
      </c>
      <c r="AD8" s="216" t="str">
        <f t="shared" si="17"/>
        <v/>
      </c>
      <c r="AE8" s="216" t="str">
        <f t="shared" si="18"/>
        <v/>
      </c>
      <c r="AF8" s="216" t="str">
        <f t="shared" si="19"/>
        <v/>
      </c>
      <c r="AG8" s="216" t="str">
        <f t="shared" si="20"/>
        <v/>
      </c>
      <c r="AH8" s="216" t="str">
        <f t="shared" si="21"/>
        <v/>
      </c>
      <c r="AI8" s="216" t="str">
        <f t="shared" si="22"/>
        <v/>
      </c>
      <c r="AJ8" s="216" t="str">
        <f t="shared" si="23"/>
        <v/>
      </c>
      <c r="AK8" s="216" t="str">
        <f t="shared" si="24"/>
        <v/>
      </c>
      <c r="AL8" s="216" t="str">
        <f t="shared" si="25"/>
        <v/>
      </c>
      <c r="AM8" s="217" t="str">
        <f t="shared" si="26"/>
        <v/>
      </c>
      <c r="AO8" s="215" t="str">
        <f t="shared" si="27"/>
        <v/>
      </c>
      <c r="AP8" s="216" t="str">
        <f t="shared" si="28"/>
        <v/>
      </c>
      <c r="AQ8" s="216" t="str">
        <f t="shared" si="29"/>
        <v/>
      </c>
      <c r="AR8" s="216" t="str">
        <f t="shared" si="30"/>
        <v/>
      </c>
      <c r="AS8" s="216" t="str">
        <f t="shared" si="31"/>
        <v/>
      </c>
      <c r="AT8" s="216" t="str">
        <f t="shared" si="32"/>
        <v/>
      </c>
      <c r="AU8" s="216" t="str">
        <f t="shared" si="33"/>
        <v/>
      </c>
      <c r="AV8" s="216" t="str">
        <f t="shared" si="34"/>
        <v/>
      </c>
      <c r="AW8" s="216" t="str">
        <f t="shared" si="35"/>
        <v/>
      </c>
      <c r="AX8" s="217" t="str">
        <f t="shared" si="36"/>
        <v/>
      </c>
      <c r="AZ8" s="211" t="str">
        <f t="shared" si="37"/>
        <v/>
      </c>
      <c r="BA8" s="212" t="str">
        <f t="shared" si="38"/>
        <v/>
      </c>
    </row>
    <row r="9" spans="1:53" s="35" customFormat="1" x14ac:dyDescent="0.25">
      <c r="A9" s="25">
        <v>18</v>
      </c>
      <c r="B9" s="23"/>
      <c r="C9" s="424"/>
      <c r="D9" s="25">
        <f>'Value Calc'!$A$1</f>
        <v>0</v>
      </c>
      <c r="E9" s="601"/>
      <c r="F9" s="601"/>
      <c r="G9" s="601"/>
      <c r="H9" s="25" t="str">
        <f t="shared" si="0"/>
        <v/>
      </c>
      <c r="I9" s="25" t="str">
        <f t="shared" si="1"/>
        <v/>
      </c>
      <c r="J9" s="601"/>
      <c r="K9" s="601"/>
      <c r="L9" s="25" t="str">
        <f t="shared" si="2"/>
        <v/>
      </c>
      <c r="M9" s="203" t="str">
        <f t="shared" si="3"/>
        <v/>
      </c>
      <c r="N9" s="204" t="str">
        <f t="shared" si="4"/>
        <v/>
      </c>
      <c r="O9" s="204" t="str">
        <f t="shared" si="5"/>
        <v/>
      </c>
      <c r="P9" s="204" t="str">
        <f t="shared" si="6"/>
        <v/>
      </c>
      <c r="Q9" s="204" t="str">
        <f t="shared" si="7"/>
        <v/>
      </c>
      <c r="R9" s="204" t="str">
        <f t="shared" si="39"/>
        <v/>
      </c>
      <c r="S9" s="204" t="str">
        <f t="shared" si="40"/>
        <v/>
      </c>
      <c r="T9" s="204" t="str">
        <f t="shared" si="8"/>
        <v/>
      </c>
      <c r="U9" s="205" t="str">
        <f t="shared" si="9"/>
        <v/>
      </c>
      <c r="V9" s="184"/>
      <c r="W9" s="215" t="str">
        <f t="shared" si="10"/>
        <v/>
      </c>
      <c r="X9" s="216" t="str">
        <f t="shared" si="11"/>
        <v/>
      </c>
      <c r="Y9" s="216" t="str">
        <f t="shared" si="12"/>
        <v/>
      </c>
      <c r="Z9" s="216" t="str">
        <f t="shared" si="13"/>
        <v/>
      </c>
      <c r="AA9" s="216" t="str">
        <f t="shared" si="14"/>
        <v/>
      </c>
      <c r="AB9" s="216" t="str">
        <f t="shared" si="15"/>
        <v/>
      </c>
      <c r="AC9" s="216" t="str">
        <f t="shared" si="16"/>
        <v/>
      </c>
      <c r="AD9" s="216" t="str">
        <f t="shared" si="17"/>
        <v/>
      </c>
      <c r="AE9" s="216" t="str">
        <f t="shared" si="18"/>
        <v/>
      </c>
      <c r="AF9" s="216" t="str">
        <f t="shared" si="19"/>
        <v/>
      </c>
      <c r="AG9" s="216" t="str">
        <f t="shared" si="20"/>
        <v/>
      </c>
      <c r="AH9" s="216" t="str">
        <f t="shared" si="21"/>
        <v/>
      </c>
      <c r="AI9" s="216" t="str">
        <f t="shared" si="22"/>
        <v/>
      </c>
      <c r="AJ9" s="216" t="str">
        <f t="shared" si="23"/>
        <v/>
      </c>
      <c r="AK9" s="216" t="str">
        <f t="shared" si="24"/>
        <v/>
      </c>
      <c r="AL9" s="216" t="str">
        <f t="shared" si="25"/>
        <v/>
      </c>
      <c r="AM9" s="217" t="str">
        <f t="shared" si="26"/>
        <v/>
      </c>
      <c r="AO9" s="215" t="str">
        <f t="shared" si="27"/>
        <v/>
      </c>
      <c r="AP9" s="216" t="str">
        <f t="shared" si="28"/>
        <v/>
      </c>
      <c r="AQ9" s="216" t="str">
        <f t="shared" si="29"/>
        <v/>
      </c>
      <c r="AR9" s="216" t="str">
        <f t="shared" si="30"/>
        <v/>
      </c>
      <c r="AS9" s="216" t="str">
        <f t="shared" si="31"/>
        <v/>
      </c>
      <c r="AT9" s="216" t="str">
        <f t="shared" si="32"/>
        <v/>
      </c>
      <c r="AU9" s="216" t="str">
        <f t="shared" si="33"/>
        <v/>
      </c>
      <c r="AV9" s="216" t="str">
        <f t="shared" si="34"/>
        <v/>
      </c>
      <c r="AW9" s="216" t="str">
        <f t="shared" si="35"/>
        <v/>
      </c>
      <c r="AX9" s="217" t="str">
        <f t="shared" si="36"/>
        <v/>
      </c>
      <c r="AZ9" s="211" t="str">
        <f t="shared" si="37"/>
        <v/>
      </c>
      <c r="BA9" s="212" t="str">
        <f t="shared" si="38"/>
        <v/>
      </c>
    </row>
    <row r="10" spans="1:53" s="35" customFormat="1" x14ac:dyDescent="0.25">
      <c r="A10" s="25">
        <v>17</v>
      </c>
      <c r="B10" s="23"/>
      <c r="C10" s="424"/>
      <c r="D10" s="25">
        <f>'Value Calc'!$A$1</f>
        <v>0</v>
      </c>
      <c r="E10" s="602"/>
      <c r="F10" s="601"/>
      <c r="G10" s="601"/>
      <c r="H10" s="25" t="str">
        <f t="shared" si="0"/>
        <v/>
      </c>
      <c r="I10" s="25" t="str">
        <f t="shared" si="1"/>
        <v/>
      </c>
      <c r="J10" s="601"/>
      <c r="K10" s="601"/>
      <c r="L10" s="25" t="str">
        <f t="shared" si="2"/>
        <v/>
      </c>
      <c r="M10" s="203" t="str">
        <f t="shared" si="3"/>
        <v/>
      </c>
      <c r="N10" s="204" t="str">
        <f t="shared" si="4"/>
        <v/>
      </c>
      <c r="O10" s="204" t="str">
        <f t="shared" si="5"/>
        <v/>
      </c>
      <c r="P10" s="204" t="str">
        <f t="shared" si="6"/>
        <v/>
      </c>
      <c r="Q10" s="204" t="str">
        <f t="shared" si="7"/>
        <v/>
      </c>
      <c r="R10" s="204" t="str">
        <f t="shared" si="39"/>
        <v/>
      </c>
      <c r="S10" s="204" t="str">
        <f t="shared" si="40"/>
        <v/>
      </c>
      <c r="T10" s="204" t="str">
        <f t="shared" si="8"/>
        <v/>
      </c>
      <c r="U10" s="205" t="str">
        <f t="shared" si="9"/>
        <v/>
      </c>
      <c r="V10" s="184"/>
      <c r="W10" s="215" t="str">
        <f t="shared" si="10"/>
        <v/>
      </c>
      <c r="X10" s="216" t="str">
        <f t="shared" si="11"/>
        <v/>
      </c>
      <c r="Y10" s="216" t="str">
        <f t="shared" si="12"/>
        <v/>
      </c>
      <c r="Z10" s="216" t="str">
        <f t="shared" si="13"/>
        <v/>
      </c>
      <c r="AA10" s="216" t="str">
        <f t="shared" si="14"/>
        <v/>
      </c>
      <c r="AB10" s="216" t="str">
        <f t="shared" si="15"/>
        <v/>
      </c>
      <c r="AC10" s="216" t="str">
        <f t="shared" si="16"/>
        <v/>
      </c>
      <c r="AD10" s="216" t="str">
        <f t="shared" si="17"/>
        <v/>
      </c>
      <c r="AE10" s="216" t="str">
        <f t="shared" si="18"/>
        <v/>
      </c>
      <c r="AF10" s="216" t="str">
        <f t="shared" si="19"/>
        <v/>
      </c>
      <c r="AG10" s="216" t="str">
        <f t="shared" si="20"/>
        <v/>
      </c>
      <c r="AH10" s="216" t="str">
        <f t="shared" si="21"/>
        <v/>
      </c>
      <c r="AI10" s="216" t="str">
        <f t="shared" si="22"/>
        <v/>
      </c>
      <c r="AJ10" s="216" t="str">
        <f t="shared" si="23"/>
        <v/>
      </c>
      <c r="AK10" s="216" t="str">
        <f t="shared" si="24"/>
        <v/>
      </c>
      <c r="AL10" s="216" t="str">
        <f t="shared" si="25"/>
        <v/>
      </c>
      <c r="AM10" s="217" t="str">
        <f t="shared" si="26"/>
        <v/>
      </c>
      <c r="AO10" s="215" t="str">
        <f t="shared" si="27"/>
        <v/>
      </c>
      <c r="AP10" s="216" t="str">
        <f t="shared" si="28"/>
        <v/>
      </c>
      <c r="AQ10" s="216" t="str">
        <f t="shared" si="29"/>
        <v/>
      </c>
      <c r="AR10" s="216" t="str">
        <f t="shared" si="30"/>
        <v/>
      </c>
      <c r="AS10" s="216" t="str">
        <f t="shared" si="31"/>
        <v/>
      </c>
      <c r="AT10" s="216" t="str">
        <f t="shared" si="32"/>
        <v/>
      </c>
      <c r="AU10" s="216" t="str">
        <f t="shared" si="33"/>
        <v/>
      </c>
      <c r="AV10" s="216" t="str">
        <f t="shared" si="34"/>
        <v/>
      </c>
      <c r="AW10" s="216" t="str">
        <f t="shared" si="35"/>
        <v/>
      </c>
      <c r="AX10" s="217" t="str">
        <f t="shared" si="36"/>
        <v/>
      </c>
      <c r="AZ10" s="211" t="str">
        <f t="shared" si="37"/>
        <v/>
      </c>
      <c r="BA10" s="212" t="str">
        <f t="shared" si="38"/>
        <v/>
      </c>
    </row>
    <row r="11" spans="1:53" s="35" customFormat="1" x14ac:dyDescent="0.25">
      <c r="A11" s="25">
        <v>16</v>
      </c>
      <c r="B11" s="23"/>
      <c r="C11" s="424"/>
      <c r="D11" s="25">
        <f>'Value Calc'!$A$1</f>
        <v>0</v>
      </c>
      <c r="E11" s="601"/>
      <c r="F11" s="601"/>
      <c r="G11" s="601"/>
      <c r="H11" s="25" t="str">
        <f t="shared" si="0"/>
        <v/>
      </c>
      <c r="I11" s="25" t="str">
        <f t="shared" si="1"/>
        <v/>
      </c>
      <c r="J11" s="601"/>
      <c r="K11" s="601"/>
      <c r="L11" s="25" t="str">
        <f t="shared" si="2"/>
        <v/>
      </c>
      <c r="M11" s="203" t="str">
        <f t="shared" si="3"/>
        <v/>
      </c>
      <c r="N11" s="204" t="str">
        <f t="shared" si="4"/>
        <v/>
      </c>
      <c r="O11" s="204" t="str">
        <f t="shared" si="5"/>
        <v/>
      </c>
      <c r="P11" s="204" t="str">
        <f t="shared" si="6"/>
        <v/>
      </c>
      <c r="Q11" s="204" t="str">
        <f t="shared" si="7"/>
        <v/>
      </c>
      <c r="R11" s="204" t="str">
        <f t="shared" si="39"/>
        <v/>
      </c>
      <c r="S11" s="204" t="str">
        <f t="shared" si="40"/>
        <v/>
      </c>
      <c r="T11" s="204" t="str">
        <f t="shared" si="8"/>
        <v/>
      </c>
      <c r="U11" s="205" t="str">
        <f t="shared" si="9"/>
        <v/>
      </c>
      <c r="V11" s="184"/>
      <c r="W11" s="215" t="str">
        <f t="shared" si="10"/>
        <v/>
      </c>
      <c r="X11" s="216" t="str">
        <f t="shared" si="11"/>
        <v/>
      </c>
      <c r="Y11" s="216" t="str">
        <f t="shared" si="12"/>
        <v/>
      </c>
      <c r="Z11" s="216" t="str">
        <f t="shared" si="13"/>
        <v/>
      </c>
      <c r="AA11" s="216" t="str">
        <f t="shared" si="14"/>
        <v/>
      </c>
      <c r="AB11" s="216" t="str">
        <f t="shared" si="15"/>
        <v/>
      </c>
      <c r="AC11" s="216" t="str">
        <f t="shared" si="16"/>
        <v/>
      </c>
      <c r="AD11" s="216" t="str">
        <f t="shared" si="17"/>
        <v/>
      </c>
      <c r="AE11" s="216" t="str">
        <f t="shared" si="18"/>
        <v/>
      </c>
      <c r="AF11" s="216" t="str">
        <f t="shared" si="19"/>
        <v/>
      </c>
      <c r="AG11" s="216" t="str">
        <f t="shared" si="20"/>
        <v/>
      </c>
      <c r="AH11" s="216" t="str">
        <f t="shared" si="21"/>
        <v/>
      </c>
      <c r="AI11" s="216" t="str">
        <f t="shared" si="22"/>
        <v/>
      </c>
      <c r="AJ11" s="216" t="str">
        <f t="shared" si="23"/>
        <v/>
      </c>
      <c r="AK11" s="216" t="str">
        <f t="shared" si="24"/>
        <v/>
      </c>
      <c r="AL11" s="216" t="str">
        <f t="shared" si="25"/>
        <v/>
      </c>
      <c r="AM11" s="217" t="str">
        <f t="shared" si="26"/>
        <v/>
      </c>
      <c r="AO11" s="215" t="str">
        <f t="shared" si="27"/>
        <v/>
      </c>
      <c r="AP11" s="216" t="str">
        <f t="shared" si="28"/>
        <v/>
      </c>
      <c r="AQ11" s="216" t="str">
        <f t="shared" si="29"/>
        <v/>
      </c>
      <c r="AR11" s="216" t="str">
        <f t="shared" si="30"/>
        <v/>
      </c>
      <c r="AS11" s="216" t="str">
        <f t="shared" si="31"/>
        <v/>
      </c>
      <c r="AT11" s="216" t="str">
        <f t="shared" si="32"/>
        <v/>
      </c>
      <c r="AU11" s="216" t="str">
        <f t="shared" si="33"/>
        <v/>
      </c>
      <c r="AV11" s="216" t="str">
        <f t="shared" si="34"/>
        <v/>
      </c>
      <c r="AW11" s="216" t="str">
        <f t="shared" si="35"/>
        <v/>
      </c>
      <c r="AX11" s="217" t="str">
        <f t="shared" si="36"/>
        <v/>
      </c>
      <c r="AZ11" s="211" t="str">
        <f t="shared" si="37"/>
        <v/>
      </c>
      <c r="BA11" s="212" t="str">
        <f t="shared" si="38"/>
        <v/>
      </c>
    </row>
    <row r="12" spans="1:53" s="35" customFormat="1" x14ac:dyDescent="0.25">
      <c r="A12" s="25">
        <v>15</v>
      </c>
      <c r="B12" s="23"/>
      <c r="C12" s="424"/>
      <c r="D12" s="25">
        <f>'Value Calc'!$A$1</f>
        <v>0</v>
      </c>
      <c r="E12" s="601"/>
      <c r="F12" s="601"/>
      <c r="G12" s="601"/>
      <c r="H12" s="25" t="str">
        <f t="shared" si="0"/>
        <v/>
      </c>
      <c r="I12" s="25" t="str">
        <f t="shared" si="1"/>
        <v/>
      </c>
      <c r="J12" s="601"/>
      <c r="K12" s="601"/>
      <c r="L12" s="25" t="str">
        <f t="shared" si="2"/>
        <v/>
      </c>
      <c r="M12" s="203" t="str">
        <f t="shared" si="3"/>
        <v/>
      </c>
      <c r="N12" s="204" t="str">
        <f t="shared" si="4"/>
        <v/>
      </c>
      <c r="O12" s="204" t="str">
        <f t="shared" si="5"/>
        <v/>
      </c>
      <c r="P12" s="204" t="str">
        <f t="shared" si="6"/>
        <v/>
      </c>
      <c r="Q12" s="204" t="str">
        <f t="shared" si="7"/>
        <v/>
      </c>
      <c r="R12" s="204" t="str">
        <f t="shared" si="39"/>
        <v/>
      </c>
      <c r="S12" s="204" t="str">
        <f t="shared" si="40"/>
        <v/>
      </c>
      <c r="T12" s="204" t="str">
        <f t="shared" si="8"/>
        <v/>
      </c>
      <c r="U12" s="205" t="str">
        <f t="shared" si="9"/>
        <v/>
      </c>
      <c r="V12" s="184"/>
      <c r="W12" s="215" t="str">
        <f t="shared" si="10"/>
        <v/>
      </c>
      <c r="X12" s="216" t="str">
        <f t="shared" si="11"/>
        <v/>
      </c>
      <c r="Y12" s="216" t="str">
        <f t="shared" si="12"/>
        <v/>
      </c>
      <c r="Z12" s="216" t="str">
        <f t="shared" si="13"/>
        <v/>
      </c>
      <c r="AA12" s="216" t="str">
        <f t="shared" si="14"/>
        <v/>
      </c>
      <c r="AB12" s="216" t="str">
        <f t="shared" si="15"/>
        <v/>
      </c>
      <c r="AC12" s="216" t="str">
        <f t="shared" si="16"/>
        <v/>
      </c>
      <c r="AD12" s="216" t="str">
        <f t="shared" si="17"/>
        <v/>
      </c>
      <c r="AE12" s="216" t="str">
        <f t="shared" si="18"/>
        <v/>
      </c>
      <c r="AF12" s="216" t="str">
        <f t="shared" si="19"/>
        <v/>
      </c>
      <c r="AG12" s="216" t="str">
        <f t="shared" si="20"/>
        <v/>
      </c>
      <c r="AH12" s="216" t="str">
        <f t="shared" si="21"/>
        <v/>
      </c>
      <c r="AI12" s="216" t="str">
        <f t="shared" si="22"/>
        <v/>
      </c>
      <c r="AJ12" s="216" t="str">
        <f t="shared" si="23"/>
        <v/>
      </c>
      <c r="AK12" s="216" t="str">
        <f t="shared" si="24"/>
        <v/>
      </c>
      <c r="AL12" s="216" t="str">
        <f t="shared" si="25"/>
        <v/>
      </c>
      <c r="AM12" s="217" t="str">
        <f t="shared" si="26"/>
        <v/>
      </c>
      <c r="AO12" s="215" t="str">
        <f t="shared" si="27"/>
        <v/>
      </c>
      <c r="AP12" s="216" t="str">
        <f t="shared" si="28"/>
        <v/>
      </c>
      <c r="AQ12" s="216" t="str">
        <f t="shared" si="29"/>
        <v/>
      </c>
      <c r="AR12" s="216" t="str">
        <f t="shared" si="30"/>
        <v/>
      </c>
      <c r="AS12" s="216" t="str">
        <f t="shared" si="31"/>
        <v/>
      </c>
      <c r="AT12" s="216" t="str">
        <f t="shared" si="32"/>
        <v/>
      </c>
      <c r="AU12" s="216" t="str">
        <f t="shared" si="33"/>
        <v/>
      </c>
      <c r="AV12" s="216" t="str">
        <f t="shared" si="34"/>
        <v/>
      </c>
      <c r="AW12" s="216" t="str">
        <f t="shared" si="35"/>
        <v/>
      </c>
      <c r="AX12" s="217" t="str">
        <f t="shared" si="36"/>
        <v/>
      </c>
      <c r="AZ12" s="211" t="str">
        <f t="shared" si="37"/>
        <v/>
      </c>
      <c r="BA12" s="212" t="str">
        <f t="shared" si="38"/>
        <v/>
      </c>
    </row>
    <row r="13" spans="1:53" s="35" customFormat="1" x14ac:dyDescent="0.25">
      <c r="A13" s="25">
        <v>14</v>
      </c>
      <c r="B13" s="23"/>
      <c r="C13" s="424"/>
      <c r="D13" s="25">
        <f>'Value Calc'!$A$1</f>
        <v>0</v>
      </c>
      <c r="E13" s="601"/>
      <c r="F13" s="601"/>
      <c r="G13" s="601"/>
      <c r="H13" s="25" t="str">
        <f t="shared" si="0"/>
        <v/>
      </c>
      <c r="I13" s="25" t="str">
        <f t="shared" si="1"/>
        <v/>
      </c>
      <c r="J13" s="601"/>
      <c r="K13" s="601"/>
      <c r="L13" s="25" t="str">
        <f t="shared" si="2"/>
        <v/>
      </c>
      <c r="M13" s="203" t="str">
        <f t="shared" si="3"/>
        <v/>
      </c>
      <c r="N13" s="204" t="str">
        <f t="shared" si="4"/>
        <v/>
      </c>
      <c r="O13" s="204" t="str">
        <f t="shared" si="5"/>
        <v/>
      </c>
      <c r="P13" s="204" t="str">
        <f t="shared" si="6"/>
        <v/>
      </c>
      <c r="Q13" s="204" t="str">
        <f t="shared" si="7"/>
        <v/>
      </c>
      <c r="R13" s="204" t="str">
        <f t="shared" si="39"/>
        <v/>
      </c>
      <c r="S13" s="204" t="str">
        <f t="shared" si="40"/>
        <v/>
      </c>
      <c r="T13" s="204" t="str">
        <f t="shared" si="8"/>
        <v/>
      </c>
      <c r="U13" s="205" t="str">
        <f t="shared" si="9"/>
        <v/>
      </c>
      <c r="V13" s="184"/>
      <c r="W13" s="215" t="str">
        <f t="shared" si="10"/>
        <v/>
      </c>
      <c r="X13" s="216" t="str">
        <f t="shared" si="11"/>
        <v/>
      </c>
      <c r="Y13" s="216" t="str">
        <f t="shared" si="12"/>
        <v/>
      </c>
      <c r="Z13" s="216" t="str">
        <f t="shared" si="13"/>
        <v/>
      </c>
      <c r="AA13" s="216" t="str">
        <f t="shared" si="14"/>
        <v/>
      </c>
      <c r="AB13" s="216" t="str">
        <f t="shared" si="15"/>
        <v/>
      </c>
      <c r="AC13" s="216" t="str">
        <f t="shared" si="16"/>
        <v/>
      </c>
      <c r="AD13" s="216" t="str">
        <f t="shared" si="17"/>
        <v/>
      </c>
      <c r="AE13" s="216" t="str">
        <f t="shared" si="18"/>
        <v/>
      </c>
      <c r="AF13" s="216" t="str">
        <f t="shared" si="19"/>
        <v/>
      </c>
      <c r="AG13" s="216" t="str">
        <f t="shared" si="20"/>
        <v/>
      </c>
      <c r="AH13" s="216" t="str">
        <f t="shared" si="21"/>
        <v/>
      </c>
      <c r="AI13" s="216" t="str">
        <f t="shared" si="22"/>
        <v/>
      </c>
      <c r="AJ13" s="216" t="str">
        <f t="shared" si="23"/>
        <v/>
      </c>
      <c r="AK13" s="216" t="str">
        <f t="shared" si="24"/>
        <v/>
      </c>
      <c r="AL13" s="216" t="str">
        <f t="shared" si="25"/>
        <v/>
      </c>
      <c r="AM13" s="217" t="str">
        <f t="shared" si="26"/>
        <v/>
      </c>
      <c r="AO13" s="215" t="str">
        <f t="shared" si="27"/>
        <v/>
      </c>
      <c r="AP13" s="216" t="str">
        <f t="shared" si="28"/>
        <v/>
      </c>
      <c r="AQ13" s="216" t="str">
        <f t="shared" si="29"/>
        <v/>
      </c>
      <c r="AR13" s="216" t="str">
        <f t="shared" si="30"/>
        <v/>
      </c>
      <c r="AS13" s="216" t="str">
        <f t="shared" si="31"/>
        <v/>
      </c>
      <c r="AT13" s="216" t="str">
        <f t="shared" si="32"/>
        <v/>
      </c>
      <c r="AU13" s="216" t="str">
        <f t="shared" si="33"/>
        <v/>
      </c>
      <c r="AV13" s="216" t="str">
        <f t="shared" si="34"/>
        <v/>
      </c>
      <c r="AW13" s="216" t="str">
        <f t="shared" si="35"/>
        <v/>
      </c>
      <c r="AX13" s="217" t="str">
        <f t="shared" si="36"/>
        <v/>
      </c>
      <c r="AZ13" s="211" t="str">
        <f t="shared" si="37"/>
        <v/>
      </c>
      <c r="BA13" s="212" t="str">
        <f t="shared" si="38"/>
        <v/>
      </c>
    </row>
    <row r="14" spans="1:53" s="35" customFormat="1" x14ac:dyDescent="0.25">
      <c r="A14" s="25">
        <v>13</v>
      </c>
      <c r="B14" s="23"/>
      <c r="C14" s="424"/>
      <c r="D14" s="25">
        <f>'Value Calc'!$A$1</f>
        <v>0</v>
      </c>
      <c r="E14" s="601"/>
      <c r="F14" s="601"/>
      <c r="G14" s="601"/>
      <c r="H14" s="25" t="str">
        <f t="shared" si="0"/>
        <v/>
      </c>
      <c r="I14" s="25" t="str">
        <f t="shared" si="1"/>
        <v/>
      </c>
      <c r="J14" s="601"/>
      <c r="K14" s="601"/>
      <c r="L14" s="25" t="str">
        <f t="shared" si="2"/>
        <v/>
      </c>
      <c r="M14" s="203" t="str">
        <f t="shared" si="3"/>
        <v/>
      </c>
      <c r="N14" s="204" t="str">
        <f t="shared" si="4"/>
        <v/>
      </c>
      <c r="O14" s="204" t="str">
        <f t="shared" si="5"/>
        <v/>
      </c>
      <c r="P14" s="204" t="str">
        <f t="shared" si="6"/>
        <v/>
      </c>
      <c r="Q14" s="204" t="str">
        <f t="shared" si="7"/>
        <v/>
      </c>
      <c r="R14" s="204" t="str">
        <f t="shared" si="39"/>
        <v/>
      </c>
      <c r="S14" s="204" t="str">
        <f t="shared" si="40"/>
        <v/>
      </c>
      <c r="T14" s="204" t="str">
        <f t="shared" si="8"/>
        <v/>
      </c>
      <c r="U14" s="205" t="str">
        <f t="shared" si="9"/>
        <v/>
      </c>
      <c r="V14" s="184"/>
      <c r="W14" s="215" t="str">
        <f t="shared" si="10"/>
        <v/>
      </c>
      <c r="X14" s="216" t="str">
        <f t="shared" si="11"/>
        <v/>
      </c>
      <c r="Y14" s="216" t="str">
        <f t="shared" si="12"/>
        <v/>
      </c>
      <c r="Z14" s="216" t="str">
        <f t="shared" si="13"/>
        <v/>
      </c>
      <c r="AA14" s="216" t="str">
        <f t="shared" si="14"/>
        <v/>
      </c>
      <c r="AB14" s="216" t="str">
        <f t="shared" si="15"/>
        <v/>
      </c>
      <c r="AC14" s="216" t="str">
        <f t="shared" si="16"/>
        <v/>
      </c>
      <c r="AD14" s="216" t="str">
        <f t="shared" si="17"/>
        <v/>
      </c>
      <c r="AE14" s="216" t="str">
        <f t="shared" si="18"/>
        <v/>
      </c>
      <c r="AF14" s="216" t="str">
        <f t="shared" si="19"/>
        <v/>
      </c>
      <c r="AG14" s="216" t="str">
        <f t="shared" si="20"/>
        <v/>
      </c>
      <c r="AH14" s="216" t="str">
        <f t="shared" si="21"/>
        <v/>
      </c>
      <c r="AI14" s="216" t="str">
        <f t="shared" si="22"/>
        <v/>
      </c>
      <c r="AJ14" s="216" t="str">
        <f t="shared" si="23"/>
        <v/>
      </c>
      <c r="AK14" s="216" t="str">
        <f t="shared" si="24"/>
        <v/>
      </c>
      <c r="AL14" s="216" t="str">
        <f t="shared" si="25"/>
        <v/>
      </c>
      <c r="AM14" s="217" t="str">
        <f t="shared" si="26"/>
        <v/>
      </c>
      <c r="AO14" s="215" t="str">
        <f t="shared" si="27"/>
        <v/>
      </c>
      <c r="AP14" s="216" t="str">
        <f t="shared" si="28"/>
        <v/>
      </c>
      <c r="AQ14" s="216" t="str">
        <f t="shared" si="29"/>
        <v/>
      </c>
      <c r="AR14" s="216" t="str">
        <f t="shared" si="30"/>
        <v/>
      </c>
      <c r="AS14" s="216" t="str">
        <f t="shared" si="31"/>
        <v/>
      </c>
      <c r="AT14" s="216" t="str">
        <f t="shared" si="32"/>
        <v/>
      </c>
      <c r="AU14" s="216" t="str">
        <f t="shared" si="33"/>
        <v/>
      </c>
      <c r="AV14" s="216" t="str">
        <f t="shared" si="34"/>
        <v/>
      </c>
      <c r="AW14" s="216" t="str">
        <f t="shared" si="35"/>
        <v/>
      </c>
      <c r="AX14" s="217" t="str">
        <f t="shared" si="36"/>
        <v/>
      </c>
      <c r="AZ14" s="211" t="str">
        <f t="shared" si="37"/>
        <v/>
      </c>
      <c r="BA14" s="212" t="str">
        <f t="shared" si="38"/>
        <v/>
      </c>
    </row>
    <row r="15" spans="1:53" s="35" customFormat="1" x14ac:dyDescent="0.25">
      <c r="A15" s="25">
        <v>12</v>
      </c>
      <c r="B15" s="23"/>
      <c r="C15" s="424"/>
      <c r="D15" s="25">
        <f>'Value Calc'!$A$1</f>
        <v>0</v>
      </c>
      <c r="E15" s="601"/>
      <c r="F15" s="601"/>
      <c r="G15" s="601"/>
      <c r="H15" s="25" t="str">
        <f t="shared" si="0"/>
        <v/>
      </c>
      <c r="I15" s="25" t="str">
        <f t="shared" si="1"/>
        <v/>
      </c>
      <c r="J15" s="601"/>
      <c r="K15" s="601"/>
      <c r="L15" s="25" t="str">
        <f t="shared" si="2"/>
        <v/>
      </c>
      <c r="M15" s="203" t="str">
        <f t="shared" si="3"/>
        <v/>
      </c>
      <c r="N15" s="204" t="str">
        <f t="shared" si="4"/>
        <v/>
      </c>
      <c r="O15" s="204" t="str">
        <f t="shared" si="5"/>
        <v/>
      </c>
      <c r="P15" s="204" t="str">
        <f t="shared" si="6"/>
        <v/>
      </c>
      <c r="Q15" s="204" t="str">
        <f t="shared" si="7"/>
        <v/>
      </c>
      <c r="R15" s="204" t="str">
        <f t="shared" si="39"/>
        <v/>
      </c>
      <c r="S15" s="204" t="str">
        <f t="shared" si="40"/>
        <v/>
      </c>
      <c r="T15" s="204" t="str">
        <f t="shared" si="8"/>
        <v/>
      </c>
      <c r="U15" s="205" t="str">
        <f t="shared" si="9"/>
        <v/>
      </c>
      <c r="V15" s="184"/>
      <c r="W15" s="215" t="str">
        <f t="shared" si="10"/>
        <v/>
      </c>
      <c r="X15" s="216" t="str">
        <f t="shared" si="11"/>
        <v/>
      </c>
      <c r="Y15" s="216" t="str">
        <f t="shared" si="12"/>
        <v/>
      </c>
      <c r="Z15" s="216" t="str">
        <f t="shared" si="13"/>
        <v/>
      </c>
      <c r="AA15" s="216" t="str">
        <f t="shared" si="14"/>
        <v/>
      </c>
      <c r="AB15" s="216" t="str">
        <f t="shared" si="15"/>
        <v/>
      </c>
      <c r="AC15" s="216" t="str">
        <f t="shared" si="16"/>
        <v/>
      </c>
      <c r="AD15" s="216" t="str">
        <f t="shared" si="17"/>
        <v/>
      </c>
      <c r="AE15" s="216" t="str">
        <f t="shared" si="18"/>
        <v/>
      </c>
      <c r="AF15" s="216" t="str">
        <f t="shared" si="19"/>
        <v/>
      </c>
      <c r="AG15" s="216" t="str">
        <f t="shared" si="20"/>
        <v/>
      </c>
      <c r="AH15" s="216" t="str">
        <f t="shared" si="21"/>
        <v/>
      </c>
      <c r="AI15" s="216" t="str">
        <f t="shared" si="22"/>
        <v/>
      </c>
      <c r="AJ15" s="216" t="str">
        <f t="shared" si="23"/>
        <v/>
      </c>
      <c r="AK15" s="216" t="str">
        <f t="shared" si="24"/>
        <v/>
      </c>
      <c r="AL15" s="216" t="str">
        <f t="shared" si="25"/>
        <v/>
      </c>
      <c r="AM15" s="217" t="str">
        <f t="shared" si="26"/>
        <v/>
      </c>
      <c r="AO15" s="215" t="str">
        <f t="shared" si="27"/>
        <v/>
      </c>
      <c r="AP15" s="216" t="str">
        <f t="shared" si="28"/>
        <v/>
      </c>
      <c r="AQ15" s="216" t="str">
        <f t="shared" si="29"/>
        <v/>
      </c>
      <c r="AR15" s="216" t="str">
        <f t="shared" si="30"/>
        <v/>
      </c>
      <c r="AS15" s="216" t="str">
        <f t="shared" si="31"/>
        <v/>
      </c>
      <c r="AT15" s="216" t="str">
        <f t="shared" si="32"/>
        <v/>
      </c>
      <c r="AU15" s="216" t="str">
        <f t="shared" si="33"/>
        <v/>
      </c>
      <c r="AV15" s="216" t="str">
        <f t="shared" si="34"/>
        <v/>
      </c>
      <c r="AW15" s="216" t="str">
        <f t="shared" si="35"/>
        <v/>
      </c>
      <c r="AX15" s="217" t="str">
        <f t="shared" si="36"/>
        <v/>
      </c>
      <c r="AZ15" s="211" t="str">
        <f t="shared" si="37"/>
        <v/>
      </c>
      <c r="BA15" s="212" t="str">
        <f t="shared" si="38"/>
        <v/>
      </c>
    </row>
    <row r="16" spans="1:53" s="35" customFormat="1" x14ac:dyDescent="0.25">
      <c r="A16" s="25">
        <v>11</v>
      </c>
      <c r="B16" s="23"/>
      <c r="C16" s="424"/>
      <c r="D16" s="25">
        <f>'Value Calc'!$A$1</f>
        <v>0</v>
      </c>
      <c r="E16" s="601"/>
      <c r="F16" s="601"/>
      <c r="G16" s="601"/>
      <c r="H16" s="25" t="str">
        <f t="shared" si="0"/>
        <v/>
      </c>
      <c r="I16" s="25" t="str">
        <f t="shared" si="1"/>
        <v/>
      </c>
      <c r="J16" s="601"/>
      <c r="K16" s="601"/>
      <c r="L16" s="25" t="str">
        <f t="shared" si="2"/>
        <v/>
      </c>
      <c r="M16" s="203" t="str">
        <f t="shared" si="3"/>
        <v/>
      </c>
      <c r="N16" s="204" t="str">
        <f t="shared" si="4"/>
        <v/>
      </c>
      <c r="O16" s="204" t="str">
        <f t="shared" si="5"/>
        <v/>
      </c>
      <c r="P16" s="204" t="str">
        <f t="shared" si="6"/>
        <v/>
      </c>
      <c r="Q16" s="204" t="str">
        <f t="shared" si="7"/>
        <v/>
      </c>
      <c r="R16" s="204" t="str">
        <f t="shared" si="39"/>
        <v/>
      </c>
      <c r="S16" s="204" t="str">
        <f t="shared" si="40"/>
        <v/>
      </c>
      <c r="T16" s="204" t="str">
        <f t="shared" si="8"/>
        <v/>
      </c>
      <c r="U16" s="205" t="str">
        <f t="shared" si="9"/>
        <v/>
      </c>
      <c r="V16" s="184"/>
      <c r="W16" s="215" t="str">
        <f t="shared" si="10"/>
        <v/>
      </c>
      <c r="X16" s="216" t="str">
        <f t="shared" si="11"/>
        <v/>
      </c>
      <c r="Y16" s="216" t="str">
        <f t="shared" si="12"/>
        <v/>
      </c>
      <c r="Z16" s="216" t="str">
        <f t="shared" si="13"/>
        <v/>
      </c>
      <c r="AA16" s="216" t="str">
        <f t="shared" si="14"/>
        <v/>
      </c>
      <c r="AB16" s="216" t="str">
        <f t="shared" si="15"/>
        <v/>
      </c>
      <c r="AC16" s="216" t="str">
        <f t="shared" si="16"/>
        <v/>
      </c>
      <c r="AD16" s="216" t="str">
        <f t="shared" si="17"/>
        <v/>
      </c>
      <c r="AE16" s="216" t="str">
        <f t="shared" si="18"/>
        <v/>
      </c>
      <c r="AF16" s="216" t="str">
        <f t="shared" si="19"/>
        <v/>
      </c>
      <c r="AG16" s="216" t="str">
        <f t="shared" si="20"/>
        <v/>
      </c>
      <c r="AH16" s="216" t="str">
        <f t="shared" si="21"/>
        <v/>
      </c>
      <c r="AI16" s="216" t="str">
        <f t="shared" si="22"/>
        <v/>
      </c>
      <c r="AJ16" s="216" t="str">
        <f t="shared" si="23"/>
        <v/>
      </c>
      <c r="AK16" s="216" t="str">
        <f t="shared" si="24"/>
        <v/>
      </c>
      <c r="AL16" s="216" t="str">
        <f t="shared" si="25"/>
        <v/>
      </c>
      <c r="AM16" s="217" t="str">
        <f t="shared" si="26"/>
        <v/>
      </c>
      <c r="AO16" s="215" t="str">
        <f t="shared" si="27"/>
        <v/>
      </c>
      <c r="AP16" s="216" t="str">
        <f t="shared" si="28"/>
        <v/>
      </c>
      <c r="AQ16" s="216" t="str">
        <f t="shared" si="29"/>
        <v/>
      </c>
      <c r="AR16" s="216" t="str">
        <f t="shared" si="30"/>
        <v/>
      </c>
      <c r="AS16" s="216" t="str">
        <f t="shared" si="31"/>
        <v/>
      </c>
      <c r="AT16" s="216" t="str">
        <f t="shared" si="32"/>
        <v/>
      </c>
      <c r="AU16" s="216" t="str">
        <f t="shared" si="33"/>
        <v/>
      </c>
      <c r="AV16" s="216" t="str">
        <f t="shared" si="34"/>
        <v/>
      </c>
      <c r="AW16" s="216" t="str">
        <f t="shared" si="35"/>
        <v/>
      </c>
      <c r="AX16" s="217" t="str">
        <f t="shared" si="36"/>
        <v/>
      </c>
      <c r="AZ16" s="211" t="str">
        <f t="shared" si="37"/>
        <v/>
      </c>
      <c r="BA16" s="212" t="str">
        <f t="shared" si="38"/>
        <v/>
      </c>
    </row>
    <row r="17" spans="1:66" s="35" customFormat="1" x14ac:dyDescent="0.25">
      <c r="A17" s="25">
        <v>10</v>
      </c>
      <c r="B17" s="23"/>
      <c r="C17" s="424"/>
      <c r="D17" s="25">
        <f>'Value Calc'!$A$1</f>
        <v>0</v>
      </c>
      <c r="E17" s="601"/>
      <c r="F17" s="601"/>
      <c r="G17" s="601"/>
      <c r="H17" s="25" t="str">
        <f t="shared" si="0"/>
        <v/>
      </c>
      <c r="I17" s="25" t="str">
        <f t="shared" si="1"/>
        <v/>
      </c>
      <c r="J17" s="601"/>
      <c r="K17" s="601"/>
      <c r="L17" s="25" t="str">
        <f t="shared" si="2"/>
        <v/>
      </c>
      <c r="M17" s="203" t="str">
        <f t="shared" si="3"/>
        <v/>
      </c>
      <c r="N17" s="204" t="str">
        <f t="shared" si="4"/>
        <v/>
      </c>
      <c r="O17" s="204" t="str">
        <f t="shared" si="5"/>
        <v/>
      </c>
      <c r="P17" s="204" t="str">
        <f t="shared" si="6"/>
        <v/>
      </c>
      <c r="Q17" s="204" t="str">
        <f t="shared" si="7"/>
        <v/>
      </c>
      <c r="R17" s="204" t="str">
        <f t="shared" si="39"/>
        <v/>
      </c>
      <c r="S17" s="204" t="str">
        <f t="shared" si="40"/>
        <v/>
      </c>
      <c r="T17" s="204" t="str">
        <f t="shared" si="8"/>
        <v/>
      </c>
      <c r="U17" s="205" t="str">
        <f t="shared" si="9"/>
        <v/>
      </c>
      <c r="V17" s="184"/>
      <c r="W17" s="215" t="str">
        <f t="shared" si="10"/>
        <v/>
      </c>
      <c r="X17" s="216" t="str">
        <f t="shared" si="11"/>
        <v/>
      </c>
      <c r="Y17" s="216" t="str">
        <f t="shared" si="12"/>
        <v/>
      </c>
      <c r="Z17" s="216" t="str">
        <f t="shared" si="13"/>
        <v/>
      </c>
      <c r="AA17" s="216" t="str">
        <f t="shared" si="14"/>
        <v/>
      </c>
      <c r="AB17" s="216" t="str">
        <f t="shared" si="15"/>
        <v/>
      </c>
      <c r="AC17" s="216" t="str">
        <f t="shared" si="16"/>
        <v/>
      </c>
      <c r="AD17" s="216" t="str">
        <f t="shared" si="17"/>
        <v/>
      </c>
      <c r="AE17" s="216" t="str">
        <f t="shared" si="18"/>
        <v/>
      </c>
      <c r="AF17" s="216" t="str">
        <f t="shared" si="19"/>
        <v/>
      </c>
      <c r="AG17" s="216" t="str">
        <f t="shared" si="20"/>
        <v/>
      </c>
      <c r="AH17" s="216" t="str">
        <f t="shared" si="21"/>
        <v/>
      </c>
      <c r="AI17" s="216" t="str">
        <f t="shared" si="22"/>
        <v/>
      </c>
      <c r="AJ17" s="216" t="str">
        <f t="shared" si="23"/>
        <v/>
      </c>
      <c r="AK17" s="216" t="str">
        <f t="shared" si="24"/>
        <v/>
      </c>
      <c r="AL17" s="216" t="str">
        <f t="shared" si="25"/>
        <v/>
      </c>
      <c r="AM17" s="217" t="str">
        <f t="shared" si="26"/>
        <v/>
      </c>
      <c r="AO17" s="215" t="str">
        <f t="shared" si="27"/>
        <v/>
      </c>
      <c r="AP17" s="216" t="str">
        <f t="shared" si="28"/>
        <v/>
      </c>
      <c r="AQ17" s="216" t="str">
        <f t="shared" si="29"/>
        <v/>
      </c>
      <c r="AR17" s="216" t="str">
        <f t="shared" si="30"/>
        <v/>
      </c>
      <c r="AS17" s="216" t="str">
        <f t="shared" si="31"/>
        <v/>
      </c>
      <c r="AT17" s="216" t="str">
        <f t="shared" si="32"/>
        <v/>
      </c>
      <c r="AU17" s="216" t="str">
        <f t="shared" si="33"/>
        <v/>
      </c>
      <c r="AV17" s="216" t="str">
        <f t="shared" si="34"/>
        <v/>
      </c>
      <c r="AW17" s="216" t="str">
        <f t="shared" si="35"/>
        <v/>
      </c>
      <c r="AX17" s="217" t="str">
        <f t="shared" si="36"/>
        <v/>
      </c>
      <c r="AZ17" s="211" t="str">
        <f t="shared" si="37"/>
        <v/>
      </c>
      <c r="BA17" s="212" t="str">
        <f t="shared" si="38"/>
        <v/>
      </c>
    </row>
    <row r="18" spans="1:66" s="35" customFormat="1" x14ac:dyDescent="0.25">
      <c r="A18" s="25">
        <v>9</v>
      </c>
      <c r="B18" s="23"/>
      <c r="C18" s="424"/>
      <c r="D18" s="25">
        <f>'Value Calc'!$A$1</f>
        <v>0</v>
      </c>
      <c r="E18" s="601"/>
      <c r="F18" s="601"/>
      <c r="G18" s="601"/>
      <c r="H18" s="25" t="str">
        <f t="shared" si="0"/>
        <v/>
      </c>
      <c r="I18" s="25" t="str">
        <f t="shared" si="1"/>
        <v/>
      </c>
      <c r="J18" s="601"/>
      <c r="K18" s="601"/>
      <c r="L18" s="25" t="str">
        <f t="shared" si="2"/>
        <v/>
      </c>
      <c r="M18" s="203" t="str">
        <f t="shared" si="3"/>
        <v/>
      </c>
      <c r="N18" s="204" t="str">
        <f t="shared" si="4"/>
        <v/>
      </c>
      <c r="O18" s="204" t="str">
        <f t="shared" si="5"/>
        <v/>
      </c>
      <c r="P18" s="204" t="str">
        <f t="shared" si="6"/>
        <v/>
      </c>
      <c r="Q18" s="204" t="str">
        <f t="shared" si="7"/>
        <v/>
      </c>
      <c r="R18" s="204" t="str">
        <f t="shared" si="39"/>
        <v/>
      </c>
      <c r="S18" s="204" t="str">
        <f t="shared" si="40"/>
        <v/>
      </c>
      <c r="T18" s="204" t="str">
        <f t="shared" si="8"/>
        <v/>
      </c>
      <c r="U18" s="205" t="str">
        <f t="shared" si="9"/>
        <v/>
      </c>
      <c r="V18" s="184"/>
      <c r="W18" s="215" t="str">
        <f t="shared" si="10"/>
        <v/>
      </c>
      <c r="X18" s="216" t="str">
        <f t="shared" si="11"/>
        <v/>
      </c>
      <c r="Y18" s="216" t="str">
        <f t="shared" si="12"/>
        <v/>
      </c>
      <c r="Z18" s="216" t="str">
        <f t="shared" si="13"/>
        <v/>
      </c>
      <c r="AA18" s="216" t="str">
        <f t="shared" si="14"/>
        <v/>
      </c>
      <c r="AB18" s="216" t="str">
        <f t="shared" si="15"/>
        <v/>
      </c>
      <c r="AC18" s="216" t="str">
        <f t="shared" si="16"/>
        <v/>
      </c>
      <c r="AD18" s="216" t="str">
        <f t="shared" si="17"/>
        <v/>
      </c>
      <c r="AE18" s="216" t="str">
        <f t="shared" si="18"/>
        <v/>
      </c>
      <c r="AF18" s="216" t="str">
        <f t="shared" si="19"/>
        <v/>
      </c>
      <c r="AG18" s="216" t="str">
        <f t="shared" si="20"/>
        <v/>
      </c>
      <c r="AH18" s="216" t="str">
        <f t="shared" si="21"/>
        <v/>
      </c>
      <c r="AI18" s="216" t="str">
        <f t="shared" si="22"/>
        <v/>
      </c>
      <c r="AJ18" s="216" t="str">
        <f t="shared" si="23"/>
        <v/>
      </c>
      <c r="AK18" s="216" t="str">
        <f t="shared" si="24"/>
        <v/>
      </c>
      <c r="AL18" s="216" t="str">
        <f t="shared" si="25"/>
        <v/>
      </c>
      <c r="AM18" s="217" t="str">
        <f t="shared" si="26"/>
        <v/>
      </c>
      <c r="AO18" s="215" t="str">
        <f t="shared" si="27"/>
        <v/>
      </c>
      <c r="AP18" s="216" t="str">
        <f t="shared" si="28"/>
        <v/>
      </c>
      <c r="AQ18" s="216" t="str">
        <f t="shared" si="29"/>
        <v/>
      </c>
      <c r="AR18" s="216" t="str">
        <f t="shared" si="30"/>
        <v/>
      </c>
      <c r="AS18" s="216" t="str">
        <f t="shared" si="31"/>
        <v/>
      </c>
      <c r="AT18" s="216" t="str">
        <f t="shared" si="32"/>
        <v/>
      </c>
      <c r="AU18" s="216" t="str">
        <f t="shared" si="33"/>
        <v/>
      </c>
      <c r="AV18" s="216" t="str">
        <f t="shared" si="34"/>
        <v/>
      </c>
      <c r="AW18" s="216" t="str">
        <f t="shared" si="35"/>
        <v/>
      </c>
      <c r="AX18" s="217" t="str">
        <f t="shared" si="36"/>
        <v/>
      </c>
      <c r="AZ18" s="211" t="str">
        <f t="shared" si="37"/>
        <v/>
      </c>
      <c r="BA18" s="212" t="str">
        <f t="shared" si="38"/>
        <v/>
      </c>
    </row>
    <row r="19" spans="1:66" s="35" customFormat="1" x14ac:dyDescent="0.25">
      <c r="A19" s="25">
        <v>8</v>
      </c>
      <c r="B19" s="23"/>
      <c r="C19" s="424"/>
      <c r="D19" s="25">
        <f>'Value Calc'!$A$1</f>
        <v>0</v>
      </c>
      <c r="E19" s="601"/>
      <c r="F19" s="601"/>
      <c r="G19" s="601"/>
      <c r="H19" s="25" t="str">
        <f t="shared" si="0"/>
        <v/>
      </c>
      <c r="I19" s="25" t="str">
        <f t="shared" si="1"/>
        <v/>
      </c>
      <c r="J19" s="601"/>
      <c r="K19" s="601"/>
      <c r="L19" s="25" t="str">
        <f t="shared" si="2"/>
        <v/>
      </c>
      <c r="M19" s="203" t="str">
        <f t="shared" si="3"/>
        <v/>
      </c>
      <c r="N19" s="204" t="str">
        <f t="shared" si="4"/>
        <v/>
      </c>
      <c r="O19" s="204" t="str">
        <f t="shared" si="5"/>
        <v/>
      </c>
      <c r="P19" s="204" t="str">
        <f t="shared" si="6"/>
        <v/>
      </c>
      <c r="Q19" s="204" t="str">
        <f t="shared" si="7"/>
        <v/>
      </c>
      <c r="R19" s="204" t="str">
        <f t="shared" si="39"/>
        <v/>
      </c>
      <c r="S19" s="204" t="str">
        <f t="shared" si="40"/>
        <v/>
      </c>
      <c r="T19" s="204" t="str">
        <f t="shared" si="8"/>
        <v/>
      </c>
      <c r="U19" s="205" t="str">
        <f t="shared" si="9"/>
        <v/>
      </c>
      <c r="V19" s="184"/>
      <c r="W19" s="215" t="str">
        <f t="shared" si="10"/>
        <v/>
      </c>
      <c r="X19" s="216" t="str">
        <f t="shared" si="11"/>
        <v/>
      </c>
      <c r="Y19" s="216" t="str">
        <f t="shared" si="12"/>
        <v/>
      </c>
      <c r="Z19" s="216" t="str">
        <f t="shared" si="13"/>
        <v/>
      </c>
      <c r="AA19" s="216" t="str">
        <f t="shared" si="14"/>
        <v/>
      </c>
      <c r="AB19" s="216" t="str">
        <f t="shared" si="15"/>
        <v/>
      </c>
      <c r="AC19" s="216" t="str">
        <f t="shared" si="16"/>
        <v/>
      </c>
      <c r="AD19" s="216" t="str">
        <f t="shared" si="17"/>
        <v/>
      </c>
      <c r="AE19" s="216" t="str">
        <f t="shared" si="18"/>
        <v/>
      </c>
      <c r="AF19" s="216" t="str">
        <f t="shared" si="19"/>
        <v/>
      </c>
      <c r="AG19" s="216" t="str">
        <f t="shared" si="20"/>
        <v/>
      </c>
      <c r="AH19" s="216" t="str">
        <f t="shared" si="21"/>
        <v/>
      </c>
      <c r="AI19" s="216" t="str">
        <f t="shared" si="22"/>
        <v/>
      </c>
      <c r="AJ19" s="216" t="str">
        <f t="shared" si="23"/>
        <v/>
      </c>
      <c r="AK19" s="216" t="str">
        <f t="shared" si="24"/>
        <v/>
      </c>
      <c r="AL19" s="216" t="str">
        <f t="shared" si="25"/>
        <v/>
      </c>
      <c r="AM19" s="217" t="str">
        <f t="shared" si="26"/>
        <v/>
      </c>
      <c r="AO19" s="215" t="str">
        <f t="shared" si="27"/>
        <v/>
      </c>
      <c r="AP19" s="216" t="str">
        <f t="shared" si="28"/>
        <v/>
      </c>
      <c r="AQ19" s="216" t="str">
        <f t="shared" si="29"/>
        <v/>
      </c>
      <c r="AR19" s="216" t="str">
        <f t="shared" si="30"/>
        <v/>
      </c>
      <c r="AS19" s="216" t="str">
        <f t="shared" si="31"/>
        <v/>
      </c>
      <c r="AT19" s="216" t="str">
        <f t="shared" si="32"/>
        <v/>
      </c>
      <c r="AU19" s="216" t="str">
        <f t="shared" si="33"/>
        <v/>
      </c>
      <c r="AV19" s="216" t="str">
        <f t="shared" si="34"/>
        <v/>
      </c>
      <c r="AW19" s="216" t="str">
        <f t="shared" si="35"/>
        <v/>
      </c>
      <c r="AX19" s="217" t="str">
        <f t="shared" si="36"/>
        <v/>
      </c>
      <c r="AZ19" s="211" t="str">
        <f t="shared" si="37"/>
        <v/>
      </c>
      <c r="BA19" s="212" t="str">
        <f t="shared" si="38"/>
        <v/>
      </c>
    </row>
    <row r="20" spans="1:66" s="35" customFormat="1" x14ac:dyDescent="0.25">
      <c r="A20" s="27">
        <v>7</v>
      </c>
      <c r="B20" s="23"/>
      <c r="C20" s="424"/>
      <c r="D20" s="25">
        <f>'Value Calc'!$A$1</f>
        <v>0</v>
      </c>
      <c r="E20" s="601"/>
      <c r="F20" s="601"/>
      <c r="G20" s="601"/>
      <c r="H20" s="25" t="str">
        <f t="shared" si="0"/>
        <v/>
      </c>
      <c r="I20" s="25" t="str">
        <f t="shared" si="1"/>
        <v/>
      </c>
      <c r="J20" s="601"/>
      <c r="K20" s="601"/>
      <c r="L20" s="25" t="str">
        <f t="shared" si="2"/>
        <v/>
      </c>
      <c r="M20" s="203" t="str">
        <f t="shared" si="3"/>
        <v/>
      </c>
      <c r="N20" s="204" t="str">
        <f t="shared" si="4"/>
        <v/>
      </c>
      <c r="O20" s="204" t="str">
        <f t="shared" si="5"/>
        <v/>
      </c>
      <c r="P20" s="204" t="str">
        <f t="shared" si="6"/>
        <v/>
      </c>
      <c r="Q20" s="204" t="str">
        <f t="shared" si="7"/>
        <v/>
      </c>
      <c r="R20" s="204" t="str">
        <f t="shared" si="39"/>
        <v/>
      </c>
      <c r="S20" s="204" t="str">
        <f t="shared" si="40"/>
        <v/>
      </c>
      <c r="T20" s="204" t="str">
        <f t="shared" si="8"/>
        <v/>
      </c>
      <c r="U20" s="205" t="str">
        <f t="shared" si="9"/>
        <v/>
      </c>
      <c r="V20" s="184"/>
      <c r="W20" s="215" t="str">
        <f t="shared" si="10"/>
        <v/>
      </c>
      <c r="X20" s="216" t="str">
        <f t="shared" si="11"/>
        <v/>
      </c>
      <c r="Y20" s="216" t="str">
        <f t="shared" si="12"/>
        <v/>
      </c>
      <c r="Z20" s="216" t="str">
        <f t="shared" si="13"/>
        <v/>
      </c>
      <c r="AA20" s="216" t="str">
        <f t="shared" si="14"/>
        <v/>
      </c>
      <c r="AB20" s="216" t="str">
        <f t="shared" si="15"/>
        <v/>
      </c>
      <c r="AC20" s="216" t="str">
        <f t="shared" si="16"/>
        <v/>
      </c>
      <c r="AD20" s="216" t="str">
        <f t="shared" si="17"/>
        <v/>
      </c>
      <c r="AE20" s="216" t="str">
        <f t="shared" si="18"/>
        <v/>
      </c>
      <c r="AF20" s="216" t="str">
        <f t="shared" si="19"/>
        <v/>
      </c>
      <c r="AG20" s="216" t="str">
        <f t="shared" si="20"/>
        <v/>
      </c>
      <c r="AH20" s="216" t="str">
        <f t="shared" si="21"/>
        <v/>
      </c>
      <c r="AI20" s="216" t="str">
        <f t="shared" si="22"/>
        <v/>
      </c>
      <c r="AJ20" s="216" t="str">
        <f t="shared" si="23"/>
        <v/>
      </c>
      <c r="AK20" s="216" t="str">
        <f t="shared" si="24"/>
        <v/>
      </c>
      <c r="AL20" s="216" t="str">
        <f t="shared" si="25"/>
        <v/>
      </c>
      <c r="AM20" s="217" t="str">
        <f t="shared" si="26"/>
        <v/>
      </c>
      <c r="AO20" s="215" t="str">
        <f t="shared" si="27"/>
        <v/>
      </c>
      <c r="AP20" s="216" t="str">
        <f t="shared" si="28"/>
        <v/>
      </c>
      <c r="AQ20" s="216" t="str">
        <f t="shared" si="29"/>
        <v/>
      </c>
      <c r="AR20" s="216" t="str">
        <f t="shared" si="30"/>
        <v/>
      </c>
      <c r="AS20" s="216" t="str">
        <f t="shared" si="31"/>
        <v/>
      </c>
      <c r="AT20" s="216" t="str">
        <f t="shared" si="32"/>
        <v/>
      </c>
      <c r="AU20" s="216" t="str">
        <f t="shared" si="33"/>
        <v/>
      </c>
      <c r="AV20" s="216" t="str">
        <f t="shared" si="34"/>
        <v/>
      </c>
      <c r="AW20" s="216" t="str">
        <f t="shared" si="35"/>
        <v/>
      </c>
      <c r="AX20" s="217" t="str">
        <f t="shared" si="36"/>
        <v/>
      </c>
      <c r="AZ20" s="211" t="str">
        <f t="shared" si="37"/>
        <v/>
      </c>
      <c r="BA20" s="212" t="str">
        <f t="shared" si="38"/>
        <v/>
      </c>
    </row>
    <row r="21" spans="1:66" s="35" customFormat="1" x14ac:dyDescent="0.25">
      <c r="A21" s="27">
        <v>6</v>
      </c>
      <c r="B21" s="23"/>
      <c r="C21" s="424"/>
      <c r="D21" s="25">
        <f>'Value Calc'!$A$1</f>
        <v>0</v>
      </c>
      <c r="E21" s="601"/>
      <c r="F21" s="601"/>
      <c r="G21" s="601"/>
      <c r="H21" s="25" t="str">
        <f t="shared" si="0"/>
        <v/>
      </c>
      <c r="I21" s="25" t="str">
        <f t="shared" si="1"/>
        <v/>
      </c>
      <c r="J21" s="601"/>
      <c r="K21" s="601"/>
      <c r="L21" s="25" t="str">
        <f t="shared" si="2"/>
        <v/>
      </c>
      <c r="M21" s="203" t="str">
        <f t="shared" si="3"/>
        <v/>
      </c>
      <c r="N21" s="204" t="str">
        <f t="shared" si="4"/>
        <v/>
      </c>
      <c r="O21" s="204" t="str">
        <f t="shared" si="5"/>
        <v/>
      </c>
      <c r="P21" s="204" t="str">
        <f t="shared" si="6"/>
        <v/>
      </c>
      <c r="Q21" s="204" t="str">
        <f t="shared" si="7"/>
        <v/>
      </c>
      <c r="R21" s="204" t="str">
        <f t="shared" si="39"/>
        <v/>
      </c>
      <c r="S21" s="204" t="str">
        <f t="shared" si="40"/>
        <v/>
      </c>
      <c r="T21" s="204" t="str">
        <f t="shared" si="8"/>
        <v/>
      </c>
      <c r="U21" s="205" t="str">
        <f t="shared" si="9"/>
        <v/>
      </c>
      <c r="V21" s="184"/>
      <c r="W21" s="215" t="str">
        <f t="shared" si="10"/>
        <v/>
      </c>
      <c r="X21" s="216" t="str">
        <f t="shared" si="11"/>
        <v/>
      </c>
      <c r="Y21" s="216" t="str">
        <f t="shared" si="12"/>
        <v/>
      </c>
      <c r="Z21" s="216" t="str">
        <f t="shared" si="13"/>
        <v/>
      </c>
      <c r="AA21" s="216" t="str">
        <f t="shared" si="14"/>
        <v/>
      </c>
      <c r="AB21" s="216" t="str">
        <f t="shared" si="15"/>
        <v/>
      </c>
      <c r="AC21" s="216" t="str">
        <f t="shared" si="16"/>
        <v/>
      </c>
      <c r="AD21" s="216" t="str">
        <f t="shared" si="17"/>
        <v/>
      </c>
      <c r="AE21" s="216" t="str">
        <f t="shared" si="18"/>
        <v/>
      </c>
      <c r="AF21" s="216" t="str">
        <f t="shared" si="19"/>
        <v/>
      </c>
      <c r="AG21" s="216" t="str">
        <f t="shared" si="20"/>
        <v/>
      </c>
      <c r="AH21" s="216" t="str">
        <f t="shared" si="21"/>
        <v/>
      </c>
      <c r="AI21" s="216" t="str">
        <f t="shared" si="22"/>
        <v/>
      </c>
      <c r="AJ21" s="216" t="str">
        <f t="shared" si="23"/>
        <v/>
      </c>
      <c r="AK21" s="216" t="str">
        <f t="shared" si="24"/>
        <v/>
      </c>
      <c r="AL21" s="216" t="str">
        <f t="shared" si="25"/>
        <v/>
      </c>
      <c r="AM21" s="217" t="str">
        <f t="shared" si="26"/>
        <v/>
      </c>
      <c r="AO21" s="215" t="str">
        <f t="shared" si="27"/>
        <v/>
      </c>
      <c r="AP21" s="216" t="str">
        <f t="shared" si="28"/>
        <v/>
      </c>
      <c r="AQ21" s="216" t="str">
        <f t="shared" si="29"/>
        <v/>
      </c>
      <c r="AR21" s="216" t="str">
        <f t="shared" si="30"/>
        <v/>
      </c>
      <c r="AS21" s="216" t="str">
        <f t="shared" si="31"/>
        <v/>
      </c>
      <c r="AT21" s="216" t="str">
        <f t="shared" si="32"/>
        <v/>
      </c>
      <c r="AU21" s="216" t="str">
        <f t="shared" si="33"/>
        <v/>
      </c>
      <c r="AV21" s="216" t="str">
        <f t="shared" si="34"/>
        <v/>
      </c>
      <c r="AW21" s="216" t="str">
        <f t="shared" si="35"/>
        <v/>
      </c>
      <c r="AX21" s="217" t="str">
        <f t="shared" si="36"/>
        <v/>
      </c>
      <c r="AZ21" s="211" t="str">
        <f t="shared" si="37"/>
        <v/>
      </c>
      <c r="BA21" s="212" t="str">
        <f t="shared" si="38"/>
        <v/>
      </c>
    </row>
    <row r="22" spans="1:66" s="35" customFormat="1" x14ac:dyDescent="0.25">
      <c r="A22" s="27">
        <v>5</v>
      </c>
      <c r="B22" s="23"/>
      <c r="C22" s="424"/>
      <c r="D22" s="25">
        <f>'Value Calc'!$A$1</f>
        <v>0</v>
      </c>
      <c r="E22" s="601"/>
      <c r="F22" s="601"/>
      <c r="G22" s="601"/>
      <c r="H22" s="25" t="str">
        <f t="shared" si="0"/>
        <v/>
      </c>
      <c r="I22" s="25" t="str">
        <f t="shared" si="1"/>
        <v/>
      </c>
      <c r="J22" s="601"/>
      <c r="K22" s="601"/>
      <c r="L22" s="25" t="str">
        <f t="shared" si="2"/>
        <v/>
      </c>
      <c r="M22" s="203" t="str">
        <f t="shared" si="3"/>
        <v/>
      </c>
      <c r="N22" s="204" t="str">
        <f t="shared" si="4"/>
        <v/>
      </c>
      <c r="O22" s="204" t="str">
        <f t="shared" si="5"/>
        <v/>
      </c>
      <c r="P22" s="204" t="str">
        <f t="shared" si="6"/>
        <v/>
      </c>
      <c r="Q22" s="204" t="str">
        <f t="shared" si="7"/>
        <v/>
      </c>
      <c r="R22" s="204" t="str">
        <f t="shared" si="39"/>
        <v/>
      </c>
      <c r="S22" s="204" t="str">
        <f t="shared" si="40"/>
        <v/>
      </c>
      <c r="T22" s="204" t="str">
        <f t="shared" si="8"/>
        <v/>
      </c>
      <c r="U22" s="205" t="str">
        <f t="shared" si="9"/>
        <v/>
      </c>
      <c r="V22" s="184"/>
      <c r="W22" s="215" t="str">
        <f t="shared" si="10"/>
        <v/>
      </c>
      <c r="X22" s="216" t="str">
        <f t="shared" si="11"/>
        <v/>
      </c>
      <c r="Y22" s="216" t="str">
        <f t="shared" si="12"/>
        <v/>
      </c>
      <c r="Z22" s="216" t="str">
        <f t="shared" si="13"/>
        <v/>
      </c>
      <c r="AA22" s="216" t="str">
        <f t="shared" si="14"/>
        <v/>
      </c>
      <c r="AB22" s="216" t="str">
        <f t="shared" si="15"/>
        <v/>
      </c>
      <c r="AC22" s="216" t="str">
        <f t="shared" si="16"/>
        <v/>
      </c>
      <c r="AD22" s="216" t="str">
        <f t="shared" si="17"/>
        <v/>
      </c>
      <c r="AE22" s="216" t="str">
        <f t="shared" si="18"/>
        <v/>
      </c>
      <c r="AF22" s="216" t="str">
        <f t="shared" si="19"/>
        <v/>
      </c>
      <c r="AG22" s="216" t="str">
        <f t="shared" si="20"/>
        <v/>
      </c>
      <c r="AH22" s="216" t="str">
        <f t="shared" si="21"/>
        <v/>
      </c>
      <c r="AI22" s="216" t="str">
        <f t="shared" si="22"/>
        <v/>
      </c>
      <c r="AJ22" s="216" t="str">
        <f t="shared" si="23"/>
        <v/>
      </c>
      <c r="AK22" s="216" t="str">
        <f t="shared" si="24"/>
        <v/>
      </c>
      <c r="AL22" s="216" t="str">
        <f t="shared" si="25"/>
        <v/>
      </c>
      <c r="AM22" s="217" t="str">
        <f t="shared" si="26"/>
        <v/>
      </c>
      <c r="AO22" s="215" t="str">
        <f t="shared" si="27"/>
        <v/>
      </c>
      <c r="AP22" s="216" t="str">
        <f t="shared" si="28"/>
        <v/>
      </c>
      <c r="AQ22" s="216" t="str">
        <f t="shared" si="29"/>
        <v/>
      </c>
      <c r="AR22" s="216" t="str">
        <f t="shared" si="30"/>
        <v/>
      </c>
      <c r="AS22" s="216" t="str">
        <f t="shared" si="31"/>
        <v/>
      </c>
      <c r="AT22" s="216" t="str">
        <f t="shared" si="32"/>
        <v/>
      </c>
      <c r="AU22" s="216" t="str">
        <f t="shared" si="33"/>
        <v/>
      </c>
      <c r="AV22" s="216" t="str">
        <f t="shared" si="34"/>
        <v/>
      </c>
      <c r="AW22" s="216" t="str">
        <f t="shared" si="35"/>
        <v/>
      </c>
      <c r="AX22" s="217" t="str">
        <f t="shared" si="36"/>
        <v/>
      </c>
      <c r="AZ22" s="211" t="str">
        <f t="shared" si="37"/>
        <v/>
      </c>
      <c r="BA22" s="212" t="str">
        <f t="shared" si="38"/>
        <v/>
      </c>
    </row>
    <row r="23" spans="1:66" s="35" customFormat="1" x14ac:dyDescent="0.25">
      <c r="A23" s="27">
        <v>4</v>
      </c>
      <c r="B23" s="23"/>
      <c r="C23" s="424"/>
      <c r="D23" s="25">
        <f>'Value Calc'!$A$1</f>
        <v>0</v>
      </c>
      <c r="E23" s="601"/>
      <c r="F23" s="601"/>
      <c r="G23" s="601"/>
      <c r="H23" s="25" t="str">
        <f t="shared" si="0"/>
        <v/>
      </c>
      <c r="I23" s="25" t="str">
        <f t="shared" si="1"/>
        <v/>
      </c>
      <c r="J23" s="601"/>
      <c r="K23" s="601"/>
      <c r="L23" s="25" t="str">
        <f t="shared" si="2"/>
        <v/>
      </c>
      <c r="M23" s="203" t="str">
        <f t="shared" si="3"/>
        <v/>
      </c>
      <c r="N23" s="204" t="str">
        <f t="shared" si="4"/>
        <v/>
      </c>
      <c r="O23" s="204" t="str">
        <f t="shared" si="5"/>
        <v/>
      </c>
      <c r="P23" s="204" t="str">
        <f t="shared" si="6"/>
        <v/>
      </c>
      <c r="Q23" s="204" t="str">
        <f t="shared" si="7"/>
        <v/>
      </c>
      <c r="R23" s="204" t="str">
        <f t="shared" si="39"/>
        <v/>
      </c>
      <c r="S23" s="204" t="str">
        <f t="shared" si="40"/>
        <v/>
      </c>
      <c r="T23" s="204" t="str">
        <f t="shared" si="8"/>
        <v/>
      </c>
      <c r="U23" s="205" t="str">
        <f t="shared" si="9"/>
        <v/>
      </c>
      <c r="V23" s="184"/>
      <c r="W23" s="215" t="str">
        <f t="shared" si="10"/>
        <v/>
      </c>
      <c r="X23" s="216" t="str">
        <f t="shared" si="11"/>
        <v/>
      </c>
      <c r="Y23" s="216" t="str">
        <f t="shared" si="12"/>
        <v/>
      </c>
      <c r="Z23" s="216" t="str">
        <f t="shared" si="13"/>
        <v/>
      </c>
      <c r="AA23" s="216" t="str">
        <f t="shared" si="14"/>
        <v/>
      </c>
      <c r="AB23" s="216" t="str">
        <f t="shared" si="15"/>
        <v/>
      </c>
      <c r="AC23" s="216" t="str">
        <f t="shared" si="16"/>
        <v/>
      </c>
      <c r="AD23" s="216" t="str">
        <f t="shared" si="17"/>
        <v/>
      </c>
      <c r="AE23" s="216" t="str">
        <f t="shared" si="18"/>
        <v/>
      </c>
      <c r="AF23" s="216" t="str">
        <f t="shared" si="19"/>
        <v/>
      </c>
      <c r="AG23" s="216" t="str">
        <f t="shared" si="20"/>
        <v/>
      </c>
      <c r="AH23" s="216" t="str">
        <f t="shared" si="21"/>
        <v/>
      </c>
      <c r="AI23" s="216" t="str">
        <f t="shared" si="22"/>
        <v/>
      </c>
      <c r="AJ23" s="216" t="str">
        <f t="shared" si="23"/>
        <v/>
      </c>
      <c r="AK23" s="216" t="str">
        <f t="shared" si="24"/>
        <v/>
      </c>
      <c r="AL23" s="216" t="str">
        <f t="shared" si="25"/>
        <v/>
      </c>
      <c r="AM23" s="217" t="str">
        <f t="shared" si="26"/>
        <v/>
      </c>
      <c r="AO23" s="215" t="str">
        <f t="shared" si="27"/>
        <v/>
      </c>
      <c r="AP23" s="216" t="str">
        <f t="shared" si="28"/>
        <v/>
      </c>
      <c r="AQ23" s="216" t="str">
        <f t="shared" si="29"/>
        <v/>
      </c>
      <c r="AR23" s="216" t="str">
        <f t="shared" si="30"/>
        <v/>
      </c>
      <c r="AS23" s="216" t="str">
        <f t="shared" si="31"/>
        <v/>
      </c>
      <c r="AT23" s="216" t="str">
        <f t="shared" si="32"/>
        <v/>
      </c>
      <c r="AU23" s="216" t="str">
        <f t="shared" si="33"/>
        <v/>
      </c>
      <c r="AV23" s="216" t="str">
        <f t="shared" si="34"/>
        <v/>
      </c>
      <c r="AW23" s="216" t="str">
        <f t="shared" si="35"/>
        <v/>
      </c>
      <c r="AX23" s="217" t="str">
        <f t="shared" si="36"/>
        <v/>
      </c>
      <c r="AZ23" s="211" t="str">
        <f t="shared" si="37"/>
        <v/>
      </c>
      <c r="BA23" s="212" t="str">
        <f t="shared" si="38"/>
        <v/>
      </c>
    </row>
    <row r="24" spans="1:66" s="35" customFormat="1" x14ac:dyDescent="0.25">
      <c r="A24" s="27">
        <v>3</v>
      </c>
      <c r="B24" s="23"/>
      <c r="C24" s="424"/>
      <c r="D24" s="25">
        <f>'Value Calc'!$A$1</f>
        <v>0</v>
      </c>
      <c r="E24" s="601"/>
      <c r="F24" s="601"/>
      <c r="G24" s="601"/>
      <c r="H24" s="25" t="str">
        <f t="shared" si="0"/>
        <v/>
      </c>
      <c r="I24" s="25" t="str">
        <f t="shared" si="1"/>
        <v/>
      </c>
      <c r="J24" s="601"/>
      <c r="K24" s="601"/>
      <c r="L24" s="25" t="str">
        <f t="shared" si="2"/>
        <v/>
      </c>
      <c r="M24" s="203" t="str">
        <f t="shared" si="3"/>
        <v/>
      </c>
      <c r="N24" s="204" t="str">
        <f t="shared" si="4"/>
        <v/>
      </c>
      <c r="O24" s="204" t="str">
        <f t="shared" si="5"/>
        <v/>
      </c>
      <c r="P24" s="204" t="str">
        <f t="shared" si="6"/>
        <v/>
      </c>
      <c r="Q24" s="204" t="str">
        <f t="shared" si="7"/>
        <v/>
      </c>
      <c r="R24" s="204" t="str">
        <f t="shared" si="39"/>
        <v/>
      </c>
      <c r="S24" s="204" t="str">
        <f t="shared" si="40"/>
        <v/>
      </c>
      <c r="T24" s="204" t="str">
        <f t="shared" si="8"/>
        <v/>
      </c>
      <c r="U24" s="205" t="str">
        <f t="shared" si="9"/>
        <v/>
      </c>
      <c r="V24" s="184"/>
      <c r="W24" s="215" t="str">
        <f t="shared" si="10"/>
        <v/>
      </c>
      <c r="X24" s="216" t="str">
        <f t="shared" si="11"/>
        <v/>
      </c>
      <c r="Y24" s="216" t="str">
        <f t="shared" si="12"/>
        <v/>
      </c>
      <c r="Z24" s="216" t="str">
        <f t="shared" si="13"/>
        <v/>
      </c>
      <c r="AA24" s="216" t="str">
        <f t="shared" si="14"/>
        <v/>
      </c>
      <c r="AB24" s="216" t="str">
        <f t="shared" si="15"/>
        <v/>
      </c>
      <c r="AC24" s="216" t="str">
        <f t="shared" si="16"/>
        <v/>
      </c>
      <c r="AD24" s="216" t="str">
        <f t="shared" si="17"/>
        <v/>
      </c>
      <c r="AE24" s="216" t="str">
        <f t="shared" si="18"/>
        <v/>
      </c>
      <c r="AF24" s="216" t="str">
        <f t="shared" si="19"/>
        <v/>
      </c>
      <c r="AG24" s="216" t="str">
        <f t="shared" si="20"/>
        <v/>
      </c>
      <c r="AH24" s="216" t="str">
        <f t="shared" si="21"/>
        <v/>
      </c>
      <c r="AI24" s="216" t="str">
        <f t="shared" si="22"/>
        <v/>
      </c>
      <c r="AJ24" s="216" t="str">
        <f t="shared" si="23"/>
        <v/>
      </c>
      <c r="AK24" s="216" t="str">
        <f t="shared" si="24"/>
        <v/>
      </c>
      <c r="AL24" s="216" t="str">
        <f t="shared" si="25"/>
        <v/>
      </c>
      <c r="AM24" s="217" t="str">
        <f t="shared" si="26"/>
        <v/>
      </c>
      <c r="AO24" s="215" t="str">
        <f t="shared" si="27"/>
        <v/>
      </c>
      <c r="AP24" s="216" t="str">
        <f t="shared" si="28"/>
        <v/>
      </c>
      <c r="AQ24" s="216" t="str">
        <f t="shared" si="29"/>
        <v/>
      </c>
      <c r="AR24" s="216" t="str">
        <f t="shared" si="30"/>
        <v/>
      </c>
      <c r="AS24" s="216" t="str">
        <f t="shared" si="31"/>
        <v/>
      </c>
      <c r="AT24" s="216" t="str">
        <f t="shared" si="32"/>
        <v/>
      </c>
      <c r="AU24" s="216" t="str">
        <f t="shared" si="33"/>
        <v/>
      </c>
      <c r="AV24" s="216" t="str">
        <f t="shared" si="34"/>
        <v/>
      </c>
      <c r="AW24" s="216" t="str">
        <f t="shared" si="35"/>
        <v/>
      </c>
      <c r="AX24" s="217" t="str">
        <f t="shared" si="36"/>
        <v/>
      </c>
      <c r="AZ24" s="211" t="str">
        <f t="shared" si="37"/>
        <v/>
      </c>
      <c r="BA24" s="212" t="str">
        <f t="shared" si="38"/>
        <v/>
      </c>
    </row>
    <row r="25" spans="1:66" s="35" customFormat="1" x14ac:dyDescent="0.25">
      <c r="A25" s="27">
        <v>2</v>
      </c>
      <c r="B25" s="23"/>
      <c r="C25" s="424"/>
      <c r="D25" s="25">
        <f>'Value Calc'!$A$1</f>
        <v>0</v>
      </c>
      <c r="E25" s="601"/>
      <c r="F25" s="601"/>
      <c r="G25" s="601"/>
      <c r="H25" s="25" t="str">
        <f t="shared" si="0"/>
        <v/>
      </c>
      <c r="I25" s="25" t="str">
        <f t="shared" si="1"/>
        <v/>
      </c>
      <c r="J25" s="601"/>
      <c r="K25" s="601"/>
      <c r="L25" s="25" t="str">
        <f t="shared" si="2"/>
        <v/>
      </c>
      <c r="M25" s="203" t="str">
        <f t="shared" si="3"/>
        <v/>
      </c>
      <c r="N25" s="204" t="str">
        <f t="shared" si="4"/>
        <v/>
      </c>
      <c r="O25" s="204" t="str">
        <f t="shared" si="5"/>
        <v/>
      </c>
      <c r="P25" s="204" t="str">
        <f t="shared" si="6"/>
        <v/>
      </c>
      <c r="Q25" s="204" t="str">
        <f t="shared" si="7"/>
        <v/>
      </c>
      <c r="R25" s="204" t="str">
        <f t="shared" si="39"/>
        <v/>
      </c>
      <c r="S25" s="204" t="str">
        <f t="shared" si="40"/>
        <v/>
      </c>
      <c r="T25" s="204" t="str">
        <f t="shared" si="8"/>
        <v/>
      </c>
      <c r="U25" s="205" t="str">
        <f t="shared" si="9"/>
        <v/>
      </c>
      <c r="V25" s="184"/>
      <c r="W25" s="215" t="str">
        <f t="shared" si="10"/>
        <v/>
      </c>
      <c r="X25" s="216" t="str">
        <f t="shared" si="11"/>
        <v/>
      </c>
      <c r="Y25" s="216" t="str">
        <f t="shared" si="12"/>
        <v/>
      </c>
      <c r="Z25" s="216" t="str">
        <f t="shared" si="13"/>
        <v/>
      </c>
      <c r="AA25" s="216" t="str">
        <f t="shared" si="14"/>
        <v/>
      </c>
      <c r="AB25" s="216" t="str">
        <f t="shared" si="15"/>
        <v/>
      </c>
      <c r="AC25" s="216" t="str">
        <f t="shared" si="16"/>
        <v/>
      </c>
      <c r="AD25" s="216" t="str">
        <f t="shared" si="17"/>
        <v/>
      </c>
      <c r="AE25" s="216" t="str">
        <f t="shared" si="18"/>
        <v/>
      </c>
      <c r="AF25" s="216" t="str">
        <f t="shared" si="19"/>
        <v/>
      </c>
      <c r="AG25" s="216" t="str">
        <f t="shared" si="20"/>
        <v/>
      </c>
      <c r="AH25" s="216" t="str">
        <f t="shared" si="21"/>
        <v/>
      </c>
      <c r="AI25" s="216" t="str">
        <f t="shared" si="22"/>
        <v/>
      </c>
      <c r="AJ25" s="216" t="str">
        <f t="shared" si="23"/>
        <v/>
      </c>
      <c r="AK25" s="216" t="str">
        <f t="shared" si="24"/>
        <v/>
      </c>
      <c r="AL25" s="216" t="str">
        <f t="shared" si="25"/>
        <v/>
      </c>
      <c r="AM25" s="217" t="str">
        <f t="shared" si="26"/>
        <v/>
      </c>
      <c r="AO25" s="215" t="str">
        <f t="shared" si="27"/>
        <v/>
      </c>
      <c r="AP25" s="216" t="str">
        <f t="shared" si="28"/>
        <v/>
      </c>
      <c r="AQ25" s="216" t="str">
        <f t="shared" si="29"/>
        <v/>
      </c>
      <c r="AR25" s="216" t="str">
        <f t="shared" si="30"/>
        <v/>
      </c>
      <c r="AS25" s="216" t="str">
        <f t="shared" si="31"/>
        <v/>
      </c>
      <c r="AT25" s="216" t="str">
        <f t="shared" si="32"/>
        <v/>
      </c>
      <c r="AU25" s="216" t="str">
        <f t="shared" si="33"/>
        <v/>
      </c>
      <c r="AV25" s="216" t="str">
        <f t="shared" si="34"/>
        <v/>
      </c>
      <c r="AW25" s="216" t="str">
        <f t="shared" si="35"/>
        <v/>
      </c>
      <c r="AX25" s="217" t="str">
        <f t="shared" si="36"/>
        <v/>
      </c>
      <c r="AZ25" s="211" t="str">
        <f t="shared" si="37"/>
        <v/>
      </c>
      <c r="BA25" s="212" t="str">
        <f t="shared" si="38"/>
        <v/>
      </c>
    </row>
    <row r="26" spans="1:66" s="35" customFormat="1" x14ac:dyDescent="0.25">
      <c r="A26" s="28">
        <v>1</v>
      </c>
      <c r="B26" s="24"/>
      <c r="C26" s="425"/>
      <c r="D26" s="26">
        <f>'Value Calc'!$A$1</f>
        <v>0</v>
      </c>
      <c r="E26" s="603"/>
      <c r="F26" s="601"/>
      <c r="G26" s="601"/>
      <c r="H26" s="26" t="str">
        <f t="shared" si="0"/>
        <v/>
      </c>
      <c r="I26" s="26" t="str">
        <f t="shared" si="1"/>
        <v/>
      </c>
      <c r="J26" s="601"/>
      <c r="K26" s="601"/>
      <c r="L26" s="26" t="str">
        <f t="shared" si="2"/>
        <v/>
      </c>
      <c r="M26" s="206" t="str">
        <f t="shared" si="3"/>
        <v/>
      </c>
      <c r="N26" s="207" t="str">
        <f t="shared" si="4"/>
        <v/>
      </c>
      <c r="O26" s="207" t="str">
        <f t="shared" si="5"/>
        <v/>
      </c>
      <c r="P26" s="207" t="str">
        <f t="shared" si="6"/>
        <v/>
      </c>
      <c r="Q26" s="207" t="str">
        <f t="shared" si="7"/>
        <v/>
      </c>
      <c r="R26" s="207" t="str">
        <f t="shared" si="39"/>
        <v/>
      </c>
      <c r="S26" s="207" t="str">
        <f t="shared" si="40"/>
        <v/>
      </c>
      <c r="T26" s="207" t="str">
        <f t="shared" si="8"/>
        <v/>
      </c>
      <c r="U26" s="208" t="str">
        <f t="shared" si="9"/>
        <v/>
      </c>
      <c r="V26" s="184"/>
      <c r="W26" s="218" t="str">
        <f t="shared" si="10"/>
        <v/>
      </c>
      <c r="X26" s="219" t="str">
        <f t="shared" si="11"/>
        <v/>
      </c>
      <c r="Y26" s="219" t="str">
        <f t="shared" si="12"/>
        <v/>
      </c>
      <c r="Z26" s="219" t="str">
        <f t="shared" si="13"/>
        <v/>
      </c>
      <c r="AA26" s="219" t="str">
        <f t="shared" si="14"/>
        <v/>
      </c>
      <c r="AB26" s="219" t="str">
        <f t="shared" si="15"/>
        <v/>
      </c>
      <c r="AC26" s="219" t="str">
        <f t="shared" si="16"/>
        <v/>
      </c>
      <c r="AD26" s="219" t="str">
        <f t="shared" si="17"/>
        <v/>
      </c>
      <c r="AE26" s="219" t="str">
        <f t="shared" si="18"/>
        <v/>
      </c>
      <c r="AF26" s="219" t="str">
        <f t="shared" si="19"/>
        <v/>
      </c>
      <c r="AG26" s="219" t="str">
        <f t="shared" si="20"/>
        <v/>
      </c>
      <c r="AH26" s="219" t="str">
        <f t="shared" si="21"/>
        <v/>
      </c>
      <c r="AI26" s="219" t="str">
        <f t="shared" si="22"/>
        <v/>
      </c>
      <c r="AJ26" s="219" t="str">
        <f t="shared" si="23"/>
        <v/>
      </c>
      <c r="AK26" s="219" t="str">
        <f t="shared" si="24"/>
        <v/>
      </c>
      <c r="AL26" s="219" t="str">
        <f t="shared" si="25"/>
        <v/>
      </c>
      <c r="AM26" s="220" t="str">
        <f t="shared" si="26"/>
        <v/>
      </c>
      <c r="AO26" s="218" t="str">
        <f t="shared" si="27"/>
        <v/>
      </c>
      <c r="AP26" s="219" t="str">
        <f t="shared" si="28"/>
        <v/>
      </c>
      <c r="AQ26" s="219" t="str">
        <f t="shared" si="29"/>
        <v/>
      </c>
      <c r="AR26" s="219" t="str">
        <f t="shared" si="30"/>
        <v/>
      </c>
      <c r="AS26" s="219" t="str">
        <f t="shared" si="31"/>
        <v/>
      </c>
      <c r="AT26" s="219" t="str">
        <f t="shared" si="32"/>
        <v/>
      </c>
      <c r="AU26" s="219" t="str">
        <f t="shared" si="33"/>
        <v/>
      </c>
      <c r="AV26" s="219" t="str">
        <f t="shared" si="34"/>
        <v/>
      </c>
      <c r="AW26" s="219" t="str">
        <f t="shared" si="35"/>
        <v/>
      </c>
      <c r="AX26" s="220" t="str">
        <f t="shared" si="36"/>
        <v/>
      </c>
      <c r="AZ26" s="213" t="str">
        <f t="shared" si="37"/>
        <v/>
      </c>
      <c r="BA26" s="214" t="str">
        <f t="shared" si="38"/>
        <v/>
      </c>
    </row>
    <row r="27" spans="1:66" x14ac:dyDescent="0.25">
      <c r="A27" s="185"/>
      <c r="F27" s="199">
        <f>SUM(F2:F26)</f>
        <v>0</v>
      </c>
      <c r="G27" s="199">
        <f>SUM(G2:G26)</f>
        <v>0</v>
      </c>
      <c r="J27" s="199">
        <f>SUM(J2:J26)</f>
        <v>0</v>
      </c>
      <c r="K27" s="199">
        <f>SUM(K2:K26)</f>
        <v>0</v>
      </c>
      <c r="R27" s="186"/>
      <c r="S27" s="45"/>
      <c r="W27" s="37"/>
      <c r="X27" s="37"/>
      <c r="Y27" s="37"/>
      <c r="Z27" s="37"/>
      <c r="AA27" s="37"/>
      <c r="AB27" s="37"/>
      <c r="AC27" s="37"/>
      <c r="AD27" s="37"/>
      <c r="AE27" s="37"/>
      <c r="AF27" s="37"/>
      <c r="AG27" s="37"/>
      <c r="AH27" s="37"/>
      <c r="AI27" s="37"/>
      <c r="AJ27" s="37"/>
      <c r="AK27" s="37"/>
      <c r="AL27" s="37"/>
      <c r="AM27" s="37"/>
      <c r="AO27" s="37"/>
      <c r="AP27" s="37"/>
      <c r="AQ27" s="37"/>
      <c r="AR27" s="37"/>
      <c r="AS27" s="37"/>
      <c r="AT27" s="37"/>
      <c r="AU27" s="37"/>
      <c r="AV27" s="37"/>
      <c r="AW27" s="37"/>
      <c r="AX27" s="37"/>
    </row>
    <row r="28" spans="1:66" x14ac:dyDescent="0.25">
      <c r="F28" s="37"/>
      <c r="G28" s="37"/>
      <c r="J28" s="37"/>
      <c r="K28" s="37"/>
      <c r="R28" s="186"/>
      <c r="S28" s="45"/>
      <c r="W28" s="37"/>
      <c r="X28" s="37"/>
      <c r="Y28" s="37"/>
      <c r="Z28" s="37"/>
      <c r="AA28" s="37"/>
      <c r="AB28" s="37"/>
      <c r="AC28" s="37"/>
      <c r="AD28" s="37"/>
      <c r="AE28" s="37"/>
      <c r="AF28" s="37"/>
      <c r="AG28" s="37"/>
      <c r="AH28" s="37"/>
      <c r="AI28" s="37"/>
      <c r="AJ28" s="37"/>
      <c r="AK28" s="37"/>
      <c r="AL28" s="37"/>
      <c r="AM28" s="37"/>
      <c r="AO28" s="37"/>
      <c r="AP28" s="37"/>
      <c r="AQ28" s="37"/>
      <c r="AR28" s="37"/>
      <c r="AS28" s="37"/>
      <c r="AT28" s="37"/>
      <c r="AU28" s="37"/>
      <c r="AV28" s="37"/>
      <c r="AW28" s="37"/>
      <c r="AX28" s="37"/>
    </row>
    <row r="29" spans="1:66" x14ac:dyDescent="0.25">
      <c r="E29" s="672" t="s">
        <v>128</v>
      </c>
      <c r="F29" s="673"/>
      <c r="G29" s="233" t="e">
        <f>SUM(H2:H26)/F35</f>
        <v>#DIV/0!</v>
      </c>
      <c r="J29" s="232" t="e">
        <f>SUM(J27:K27)/F35</f>
        <v>#DIV/0!</v>
      </c>
      <c r="K29" s="682" t="s">
        <v>129</v>
      </c>
      <c r="L29" s="682"/>
      <c r="M29" s="673"/>
      <c r="R29" s="186"/>
      <c r="S29" s="45"/>
      <c r="W29" s="229">
        <f t="shared" ref="W29:AM29" si="41">SUM(W2:W26)</f>
        <v>0</v>
      </c>
      <c r="X29" s="228">
        <f t="shared" si="41"/>
        <v>0</v>
      </c>
      <c r="Y29" s="228">
        <f t="shared" si="41"/>
        <v>0</v>
      </c>
      <c r="Z29" s="228">
        <f t="shared" si="41"/>
        <v>0</v>
      </c>
      <c r="AA29" s="228">
        <f t="shared" si="41"/>
        <v>0</v>
      </c>
      <c r="AB29" s="228">
        <f t="shared" si="41"/>
        <v>0</v>
      </c>
      <c r="AC29" s="228">
        <f t="shared" si="41"/>
        <v>0</v>
      </c>
      <c r="AD29" s="228">
        <f t="shared" si="41"/>
        <v>0</v>
      </c>
      <c r="AE29" s="228">
        <f t="shared" si="41"/>
        <v>0</v>
      </c>
      <c r="AF29" s="228">
        <f t="shared" si="41"/>
        <v>0</v>
      </c>
      <c r="AG29" s="228">
        <f t="shared" si="41"/>
        <v>0</v>
      </c>
      <c r="AH29" s="228">
        <f t="shared" si="41"/>
        <v>0</v>
      </c>
      <c r="AI29" s="228">
        <f t="shared" si="41"/>
        <v>0</v>
      </c>
      <c r="AJ29" s="228">
        <f t="shared" si="41"/>
        <v>0</v>
      </c>
      <c r="AK29" s="228">
        <f t="shared" si="41"/>
        <v>0</v>
      </c>
      <c r="AL29" s="228">
        <f t="shared" si="41"/>
        <v>0</v>
      </c>
      <c r="AM29" s="230">
        <f t="shared" si="41"/>
        <v>0</v>
      </c>
      <c r="AN29" s="183"/>
      <c r="AO29" s="229">
        <f t="shared" ref="AO29:AX29" si="42">SUM(AO2:AO26)</f>
        <v>0</v>
      </c>
      <c r="AP29" s="228">
        <f t="shared" si="42"/>
        <v>0</v>
      </c>
      <c r="AQ29" s="228">
        <f t="shared" si="42"/>
        <v>0</v>
      </c>
      <c r="AR29" s="228">
        <f t="shared" si="42"/>
        <v>0</v>
      </c>
      <c r="AS29" s="228">
        <f t="shared" si="42"/>
        <v>0</v>
      </c>
      <c r="AT29" s="228">
        <f t="shared" si="42"/>
        <v>0</v>
      </c>
      <c r="AU29" s="228">
        <f t="shared" si="42"/>
        <v>0</v>
      </c>
      <c r="AV29" s="228">
        <f t="shared" si="42"/>
        <v>0</v>
      </c>
      <c r="AW29" s="228">
        <f t="shared" si="42"/>
        <v>0</v>
      </c>
      <c r="AX29" s="230">
        <f t="shared" si="42"/>
        <v>0</v>
      </c>
    </row>
    <row r="30" spans="1:66" x14ac:dyDescent="0.25">
      <c r="E30" s="187"/>
      <c r="F30" s="187"/>
      <c r="G30" s="188"/>
      <c r="J30" s="188"/>
      <c r="K30" s="187"/>
      <c r="L30" s="187"/>
      <c r="M30" s="189"/>
      <c r="R30" s="186"/>
      <c r="S30" s="45"/>
      <c r="W30" s="221" t="e">
        <f t="shared" ref="W30:AM30" si="43">W29/$W32</f>
        <v>#DIV/0!</v>
      </c>
      <c r="X30" s="222" t="e">
        <f t="shared" si="43"/>
        <v>#DIV/0!</v>
      </c>
      <c r="Y30" s="222" t="e">
        <f t="shared" si="43"/>
        <v>#DIV/0!</v>
      </c>
      <c r="Z30" s="222" t="e">
        <f t="shared" si="43"/>
        <v>#DIV/0!</v>
      </c>
      <c r="AA30" s="222" t="e">
        <f t="shared" si="43"/>
        <v>#DIV/0!</v>
      </c>
      <c r="AB30" s="222" t="e">
        <f t="shared" si="43"/>
        <v>#DIV/0!</v>
      </c>
      <c r="AC30" s="222" t="e">
        <f t="shared" si="43"/>
        <v>#DIV/0!</v>
      </c>
      <c r="AD30" s="222" t="e">
        <f t="shared" si="43"/>
        <v>#DIV/0!</v>
      </c>
      <c r="AE30" s="222" t="e">
        <f t="shared" si="43"/>
        <v>#DIV/0!</v>
      </c>
      <c r="AF30" s="222" t="e">
        <f t="shared" si="43"/>
        <v>#DIV/0!</v>
      </c>
      <c r="AG30" s="222" t="e">
        <f t="shared" si="43"/>
        <v>#DIV/0!</v>
      </c>
      <c r="AH30" s="222" t="e">
        <f t="shared" si="43"/>
        <v>#DIV/0!</v>
      </c>
      <c r="AI30" s="222" t="e">
        <f t="shared" si="43"/>
        <v>#DIV/0!</v>
      </c>
      <c r="AJ30" s="222" t="e">
        <f t="shared" si="43"/>
        <v>#DIV/0!</v>
      </c>
      <c r="AK30" s="222" t="e">
        <f t="shared" si="43"/>
        <v>#DIV/0!</v>
      </c>
      <c r="AL30" s="222" t="e">
        <f t="shared" si="43"/>
        <v>#DIV/0!</v>
      </c>
      <c r="AM30" s="223" t="e">
        <f t="shared" si="43"/>
        <v>#DIV/0!</v>
      </c>
      <c r="AO30" s="221" t="e">
        <f t="shared" ref="AO30:AX30" si="44">AO29/$W32</f>
        <v>#DIV/0!</v>
      </c>
      <c r="AP30" s="222" t="e">
        <f t="shared" si="44"/>
        <v>#DIV/0!</v>
      </c>
      <c r="AQ30" s="222" t="e">
        <f t="shared" si="44"/>
        <v>#DIV/0!</v>
      </c>
      <c r="AR30" s="222" t="e">
        <f t="shared" si="44"/>
        <v>#DIV/0!</v>
      </c>
      <c r="AS30" s="222" t="e">
        <f t="shared" si="44"/>
        <v>#DIV/0!</v>
      </c>
      <c r="AT30" s="222" t="e">
        <f t="shared" si="44"/>
        <v>#DIV/0!</v>
      </c>
      <c r="AU30" s="222" t="e">
        <f t="shared" si="44"/>
        <v>#DIV/0!</v>
      </c>
      <c r="AV30" s="222" t="e">
        <f t="shared" si="44"/>
        <v>#DIV/0!</v>
      </c>
      <c r="AW30" s="222" t="e">
        <f t="shared" si="44"/>
        <v>#DIV/0!</v>
      </c>
      <c r="AX30" s="223" t="e">
        <f t="shared" si="44"/>
        <v>#DIV/0!</v>
      </c>
    </row>
    <row r="31" spans="1:66" x14ac:dyDescent="0.25">
      <c r="F31" s="243" t="s">
        <v>111</v>
      </c>
      <c r="G31" s="244" t="s">
        <v>104</v>
      </c>
      <c r="H31" s="245" t="s">
        <v>48</v>
      </c>
      <c r="J31" s="37"/>
      <c r="K31" s="684" t="s">
        <v>135</v>
      </c>
      <c r="L31" s="685"/>
      <c r="M31" s="249" t="s">
        <v>111</v>
      </c>
      <c r="N31" s="243" t="s">
        <v>133</v>
      </c>
      <c r="O31" s="244" t="s">
        <v>104</v>
      </c>
      <c r="P31" s="245" t="s">
        <v>48</v>
      </c>
      <c r="Q31" s="50"/>
      <c r="R31" s="50"/>
      <c r="S31" s="45"/>
      <c r="W31" s="224" t="str">
        <f>IF(W29=0,"",1/W30)</f>
        <v/>
      </c>
      <c r="X31" s="225" t="str">
        <f t="shared" ref="X31:AM31" si="45">IF(X29=0,"",1/X30)</f>
        <v/>
      </c>
      <c r="Y31" s="225" t="str">
        <f t="shared" si="45"/>
        <v/>
      </c>
      <c r="Z31" s="225" t="str">
        <f t="shared" si="45"/>
        <v/>
      </c>
      <c r="AA31" s="225" t="str">
        <f t="shared" si="45"/>
        <v/>
      </c>
      <c r="AB31" s="225" t="str">
        <f t="shared" si="45"/>
        <v/>
      </c>
      <c r="AC31" s="225" t="str">
        <f t="shared" si="45"/>
        <v/>
      </c>
      <c r="AD31" s="225" t="str">
        <f t="shared" si="45"/>
        <v/>
      </c>
      <c r="AE31" s="225" t="str">
        <f t="shared" si="45"/>
        <v/>
      </c>
      <c r="AF31" s="225" t="str">
        <f t="shared" si="45"/>
        <v/>
      </c>
      <c r="AG31" s="225" t="str">
        <f t="shared" si="45"/>
        <v/>
      </c>
      <c r="AH31" s="225" t="str">
        <f t="shared" si="45"/>
        <v/>
      </c>
      <c r="AI31" s="225" t="str">
        <f t="shared" si="45"/>
        <v/>
      </c>
      <c r="AJ31" s="225" t="str">
        <f t="shared" si="45"/>
        <v/>
      </c>
      <c r="AK31" s="225" t="str">
        <f t="shared" si="45"/>
        <v/>
      </c>
      <c r="AL31" s="225" t="str">
        <f t="shared" si="45"/>
        <v/>
      </c>
      <c r="AM31" s="226" t="str">
        <f t="shared" si="45"/>
        <v/>
      </c>
      <c r="AN31" s="183"/>
      <c r="AO31" s="224" t="str">
        <f t="shared" ref="AO31:AX31" si="46">IF(AO29=0,"",1/AO30)</f>
        <v/>
      </c>
      <c r="AP31" s="225" t="str">
        <f t="shared" si="46"/>
        <v/>
      </c>
      <c r="AQ31" s="225" t="str">
        <f t="shared" si="46"/>
        <v/>
      </c>
      <c r="AR31" s="225" t="str">
        <f t="shared" si="46"/>
        <v/>
      </c>
      <c r="AS31" s="225" t="str">
        <f t="shared" si="46"/>
        <v/>
      </c>
      <c r="AT31" s="225" t="str">
        <f t="shared" si="46"/>
        <v/>
      </c>
      <c r="AU31" s="225" t="str">
        <f t="shared" si="46"/>
        <v/>
      </c>
      <c r="AV31" s="225" t="str">
        <f t="shared" si="46"/>
        <v/>
      </c>
      <c r="AW31" s="225" t="str">
        <f t="shared" si="46"/>
        <v/>
      </c>
      <c r="AX31" s="226" t="str">
        <f t="shared" si="46"/>
        <v/>
      </c>
    </row>
    <row r="32" spans="1:66" x14ac:dyDescent="0.25">
      <c r="D32" s="674" t="s">
        <v>89</v>
      </c>
      <c r="E32" s="105">
        <f>'Value Calc'!$A$1</f>
        <v>0</v>
      </c>
      <c r="F32" s="234">
        <f>COUNTIF(I$2:I$26,"H")</f>
        <v>0</v>
      </c>
      <c r="G32" s="235" t="e">
        <f>F32/F$35</f>
        <v>#DIV/0!</v>
      </c>
      <c r="H32" s="236" t="e">
        <f>IF(G32=0,"",1/G32)</f>
        <v>#DIV/0!</v>
      </c>
      <c r="K32" s="250" t="s">
        <v>13</v>
      </c>
      <c r="L32" s="251">
        <v>0</v>
      </c>
      <c r="M32" s="252">
        <f>COUNTIF(H$2:H$26,"0")</f>
        <v>0</v>
      </c>
      <c r="N32" s="234">
        <f>M32</f>
        <v>0</v>
      </c>
      <c r="O32" s="235" t="e">
        <f t="shared" ref="O32:O38" si="47">N32/F$35</f>
        <v>#DIV/0!</v>
      </c>
      <c r="P32" s="236" t="e">
        <f t="shared" ref="P32:P38" si="48">IF(O32=0,"",1/O32)</f>
        <v>#DIV/0!</v>
      </c>
      <c r="Q32" s="50"/>
      <c r="R32" s="50"/>
      <c r="S32" s="183"/>
      <c r="T32" s="37"/>
      <c r="U32" s="183"/>
      <c r="V32" s="183"/>
      <c r="W32" s="227">
        <f>SUM(W29:AM29)</f>
        <v>0</v>
      </c>
      <c r="X32" s="36"/>
      <c r="Y32" s="36"/>
      <c r="Z32" s="36"/>
      <c r="AA32" s="36"/>
      <c r="AB32" s="36"/>
      <c r="AC32" s="36"/>
      <c r="AD32" s="36"/>
      <c r="AE32" s="36"/>
      <c r="AF32" s="36"/>
      <c r="AG32" s="36"/>
      <c r="AH32" s="36"/>
      <c r="AI32" s="36"/>
      <c r="AJ32" s="36"/>
      <c r="AK32" s="36"/>
      <c r="AL32" s="36"/>
      <c r="AM32" s="231" t="e">
        <f>SUM(W30:AM30)</f>
        <v>#DIV/0!</v>
      </c>
      <c r="AO32" s="227">
        <f>SUM(AO29:AX29)</f>
        <v>0</v>
      </c>
      <c r="AP32" s="36"/>
      <c r="AQ32" s="36"/>
      <c r="AR32" s="36"/>
      <c r="AS32" s="36"/>
      <c r="AT32" s="36"/>
      <c r="AU32" s="36"/>
      <c r="AV32" s="36"/>
      <c r="AW32" s="36"/>
      <c r="AX32" s="231" t="e">
        <f>SUM(AO30:AX30)</f>
        <v>#DIV/0!</v>
      </c>
      <c r="AY32" s="183"/>
      <c r="AZ32" s="37"/>
      <c r="BA32" s="183"/>
      <c r="BB32" s="183"/>
      <c r="BC32" s="183"/>
      <c r="BD32" s="183"/>
      <c r="BE32" s="183"/>
      <c r="BF32" s="183"/>
      <c r="BG32" s="183"/>
      <c r="BH32" s="183"/>
      <c r="BI32" s="183"/>
      <c r="BJ32" s="183"/>
      <c r="BK32" s="183"/>
      <c r="BL32" s="183"/>
      <c r="BM32" s="183"/>
      <c r="BN32" s="183"/>
    </row>
    <row r="33" spans="1:167" x14ac:dyDescent="0.25">
      <c r="D33" s="681"/>
      <c r="E33" s="237" t="s">
        <v>93</v>
      </c>
      <c r="F33" s="237">
        <f>COUNTIF(I$2:I$26,"D")</f>
        <v>0</v>
      </c>
      <c r="G33" s="238" t="e">
        <f>F33/F$35</f>
        <v>#DIV/0!</v>
      </c>
      <c r="H33" s="239" t="e">
        <f>IF(G33=0,"",1/G33)</f>
        <v>#DIV/0!</v>
      </c>
      <c r="K33" s="179" t="s">
        <v>31</v>
      </c>
      <c r="L33" s="253">
        <v>1</v>
      </c>
      <c r="M33" s="254">
        <f>COUNTIF(H$2:H$26,"1")</f>
        <v>0</v>
      </c>
      <c r="N33" s="237">
        <f t="shared" ref="N33:N38" si="49">N32+M33</f>
        <v>0</v>
      </c>
      <c r="O33" s="238" t="e">
        <f t="shared" si="47"/>
        <v>#DIV/0!</v>
      </c>
      <c r="P33" s="239" t="e">
        <f t="shared" si="48"/>
        <v>#DIV/0!</v>
      </c>
      <c r="Q33" s="183"/>
      <c r="R33" s="50"/>
      <c r="X33" s="190"/>
      <c r="Y33" s="190"/>
      <c r="Z33" s="190"/>
      <c r="AA33" s="190"/>
      <c r="AB33" s="190"/>
      <c r="AC33" s="190"/>
      <c r="AD33" s="190"/>
      <c r="AE33" s="190"/>
      <c r="AF33" s="190"/>
      <c r="AG33" s="190"/>
      <c r="AH33" s="190"/>
      <c r="AI33" s="190"/>
      <c r="AJ33" s="190"/>
      <c r="AK33" s="190"/>
      <c r="AL33" s="190"/>
      <c r="AP33" s="190"/>
      <c r="AQ33" s="190"/>
      <c r="AR33" s="190"/>
      <c r="AS33" s="190"/>
      <c r="AT33" s="190"/>
      <c r="AU33" s="190"/>
      <c r="AV33" s="190"/>
      <c r="AW33" s="190"/>
    </row>
    <row r="34" spans="1:167" s="183" customFormat="1" x14ac:dyDescent="0.25">
      <c r="A34" s="37"/>
      <c r="B34" s="186"/>
      <c r="C34" s="186"/>
      <c r="D34" s="675"/>
      <c r="E34" s="240" t="s">
        <v>103</v>
      </c>
      <c r="F34" s="240">
        <f>COUNTIF(I$2:I$26,"A")</f>
        <v>0</v>
      </c>
      <c r="G34" s="241" t="e">
        <f>F34/F$35</f>
        <v>#DIV/0!</v>
      </c>
      <c r="H34" s="242" t="e">
        <f>IF(G34=0,"",1/G34)</f>
        <v>#DIV/0!</v>
      </c>
      <c r="K34" s="179" t="s">
        <v>33</v>
      </c>
      <c r="L34" s="253">
        <v>2</v>
      </c>
      <c r="M34" s="254">
        <f>COUNTIF(H$2:H$26,"2")</f>
        <v>0</v>
      </c>
      <c r="N34" s="237">
        <f t="shared" si="49"/>
        <v>0</v>
      </c>
      <c r="O34" s="238" t="e">
        <f t="shared" si="47"/>
        <v>#DIV/0!</v>
      </c>
      <c r="P34" s="239" t="e">
        <f t="shared" si="48"/>
        <v>#DIV/0!</v>
      </c>
      <c r="Q34" s="50"/>
      <c r="AZ34" s="37"/>
    </row>
    <row r="35" spans="1:167" x14ac:dyDescent="0.25">
      <c r="A35" s="37"/>
      <c r="B35" s="191"/>
      <c r="C35" s="43"/>
      <c r="D35" s="192"/>
      <c r="E35" s="48"/>
      <c r="F35" s="246">
        <f>SUM(F32:F34)</f>
        <v>0</v>
      </c>
      <c r="G35" s="247" t="e">
        <f>SUM(G32:G34)</f>
        <v>#DIV/0!</v>
      </c>
      <c r="I35" s="37"/>
      <c r="J35" s="48"/>
      <c r="K35" s="179" t="s">
        <v>32</v>
      </c>
      <c r="L35" s="253">
        <v>3</v>
      </c>
      <c r="M35" s="254">
        <f>COUNTIF(H$2:H$26,"3")</f>
        <v>0</v>
      </c>
      <c r="N35" s="237">
        <f t="shared" si="49"/>
        <v>0</v>
      </c>
      <c r="O35" s="238" t="e">
        <f t="shared" si="47"/>
        <v>#DIV/0!</v>
      </c>
      <c r="P35" s="239" t="e">
        <f t="shared" si="48"/>
        <v>#DIV/0!</v>
      </c>
      <c r="Q35" s="50"/>
      <c r="R35" s="50"/>
    </row>
    <row r="36" spans="1:167" x14ac:dyDescent="0.25">
      <c r="C36" s="21"/>
      <c r="D36" s="50"/>
      <c r="E36" s="50"/>
      <c r="F36" s="50"/>
      <c r="G36" s="50"/>
      <c r="H36" s="50"/>
      <c r="K36" s="179" t="s">
        <v>34</v>
      </c>
      <c r="L36" s="253">
        <v>4</v>
      </c>
      <c r="M36" s="254">
        <f>COUNTIF(H$2:H$26,"4")</f>
        <v>0</v>
      </c>
      <c r="N36" s="237">
        <f t="shared" si="49"/>
        <v>0</v>
      </c>
      <c r="O36" s="238" t="e">
        <f t="shared" si="47"/>
        <v>#DIV/0!</v>
      </c>
      <c r="P36" s="239" t="e">
        <f t="shared" si="48"/>
        <v>#DIV/0!</v>
      </c>
      <c r="Q36" s="50"/>
      <c r="R36" s="50"/>
    </row>
    <row r="37" spans="1:167" x14ac:dyDescent="0.25">
      <c r="C37" s="50"/>
      <c r="D37" s="674" t="s">
        <v>90</v>
      </c>
      <c r="E37" s="105">
        <f>'Value Calc'!$A$1</f>
        <v>0</v>
      </c>
      <c r="F37" s="234">
        <f>COUNTIF(L$2:L$26,"H")</f>
        <v>0</v>
      </c>
      <c r="G37" s="235" t="e">
        <f>F37/F$35</f>
        <v>#DIV/0!</v>
      </c>
      <c r="H37" s="236" t="e">
        <f>IF(G37=0,"",1/G37)</f>
        <v>#DIV/0!</v>
      </c>
      <c r="K37" s="179" t="s">
        <v>35</v>
      </c>
      <c r="L37" s="253">
        <v>5</v>
      </c>
      <c r="M37" s="254">
        <f>COUNTIF(H$2:H$26,"5")</f>
        <v>0</v>
      </c>
      <c r="N37" s="237">
        <f t="shared" si="49"/>
        <v>0</v>
      </c>
      <c r="O37" s="238" t="e">
        <f t="shared" si="47"/>
        <v>#DIV/0!</v>
      </c>
      <c r="P37" s="239" t="e">
        <f t="shared" si="48"/>
        <v>#DIV/0!</v>
      </c>
      <c r="Q37" s="50"/>
      <c r="R37" s="50"/>
    </row>
    <row r="38" spans="1:167" x14ac:dyDescent="0.25">
      <c r="C38" s="186"/>
      <c r="D38" s="681"/>
      <c r="E38" s="237" t="s">
        <v>93</v>
      </c>
      <c r="F38" s="237">
        <f>COUNTIF(L$2:L$26,"D")</f>
        <v>0</v>
      </c>
      <c r="G38" s="238" t="e">
        <f>F38/F$35</f>
        <v>#DIV/0!</v>
      </c>
      <c r="H38" s="239" t="e">
        <f>IF(G38=0,"",1/G38)</f>
        <v>#DIV/0!</v>
      </c>
      <c r="K38" s="177" t="s">
        <v>36</v>
      </c>
      <c r="L38" s="255" t="s">
        <v>30</v>
      </c>
      <c r="M38" s="256">
        <f>F35-SUM(M32:M37)</f>
        <v>0</v>
      </c>
      <c r="N38" s="240">
        <f t="shared" si="49"/>
        <v>0</v>
      </c>
      <c r="O38" s="241" t="e">
        <f t="shared" si="47"/>
        <v>#DIV/0!</v>
      </c>
      <c r="P38" s="242" t="e">
        <f t="shared" si="48"/>
        <v>#DIV/0!</v>
      </c>
      <c r="Q38" s="50"/>
      <c r="R38" s="50"/>
    </row>
    <row r="39" spans="1:167" x14ac:dyDescent="0.25">
      <c r="D39" s="675"/>
      <c r="E39" s="240" t="s">
        <v>103</v>
      </c>
      <c r="F39" s="240">
        <f>COUNTIF(L$2:L$26,"A")</f>
        <v>0</v>
      </c>
      <c r="G39" s="241" t="e">
        <f>F39/F$35</f>
        <v>#DIV/0!</v>
      </c>
      <c r="H39" s="242" t="e">
        <f>IF(G39=0,"",1/G39)</f>
        <v>#DIV/0!</v>
      </c>
      <c r="P39" s="193"/>
      <c r="Q39" s="50"/>
      <c r="R39" s="50"/>
    </row>
    <row r="40" spans="1:167" x14ac:dyDescent="0.25">
      <c r="F40" s="246">
        <f>SUM(F37:F39)</f>
        <v>0</v>
      </c>
      <c r="G40" s="247" t="e">
        <f>SUM(G37:G39)</f>
        <v>#DIV/0!</v>
      </c>
      <c r="K40" s="672" t="s">
        <v>134</v>
      </c>
      <c r="L40" s="682"/>
      <c r="M40" s="682"/>
      <c r="N40" s="673"/>
      <c r="P40" s="193"/>
      <c r="Q40" s="50"/>
      <c r="R40" s="50"/>
    </row>
    <row r="41" spans="1:167" x14ac:dyDescent="0.25">
      <c r="K41" s="257" t="s">
        <v>51</v>
      </c>
      <c r="L41" s="258">
        <f>COUNTIF(T$2:T$26,"HH")</f>
        <v>0</v>
      </c>
      <c r="M41" s="235" t="e">
        <f t="shared" ref="M41:M49" si="50">L41/F$35</f>
        <v>#DIV/0!</v>
      </c>
      <c r="N41" s="236" t="e">
        <f t="shared" ref="N41:N49" si="51">IF(M41=0,"",1/M41)</f>
        <v>#DIV/0!</v>
      </c>
      <c r="P41" s="193"/>
      <c r="Q41" s="193"/>
      <c r="R41" s="50"/>
    </row>
    <row r="42" spans="1:167" s="193" customFormat="1" x14ac:dyDescent="0.25">
      <c r="A42" s="186"/>
      <c r="B42" s="194"/>
      <c r="D42" s="676" t="s">
        <v>86</v>
      </c>
      <c r="E42" s="264">
        <f>'Value Calc'!$A$1</f>
        <v>0</v>
      </c>
      <c r="F42" s="258">
        <f>COUNTIF(N2:N26,"Y")</f>
        <v>0</v>
      </c>
      <c r="G42" s="235" t="e">
        <f t="shared" ref="G42:G47" si="52">F42/F$35</f>
        <v>#DIV/0!</v>
      </c>
      <c r="H42" s="236" t="e">
        <f t="shared" ref="H42:H47" si="53">IF(G42=0,"",1/G42)</f>
        <v>#DIV/0!</v>
      </c>
      <c r="I42" s="186"/>
      <c r="J42" s="186"/>
      <c r="K42" s="259" t="s">
        <v>52</v>
      </c>
      <c r="L42" s="260">
        <f>COUNTIF(T$2:T$26,"HD")</f>
        <v>0</v>
      </c>
      <c r="M42" s="238" t="e">
        <f t="shared" si="50"/>
        <v>#DIV/0!</v>
      </c>
      <c r="N42" s="239" t="e">
        <f t="shared" si="51"/>
        <v>#DIV/0!</v>
      </c>
      <c r="O42" s="186"/>
      <c r="U42" s="195"/>
      <c r="V42" s="195"/>
      <c r="AY42" s="50"/>
      <c r="AZ42" s="45"/>
    </row>
    <row r="43" spans="1:167" s="193" customFormat="1" x14ac:dyDescent="0.25">
      <c r="A43" s="186"/>
      <c r="B43" s="194"/>
      <c r="D43" s="677"/>
      <c r="E43" s="265" t="s">
        <v>103</v>
      </c>
      <c r="F43" s="260">
        <f>COUNTIF(O2:O26,"Y")</f>
        <v>0</v>
      </c>
      <c r="G43" s="238" t="e">
        <f t="shared" si="52"/>
        <v>#DIV/0!</v>
      </c>
      <c r="H43" s="239" t="e">
        <f t="shared" si="53"/>
        <v>#DIV/0!</v>
      </c>
      <c r="I43" s="186"/>
      <c r="J43" s="186"/>
      <c r="K43" s="259" t="s">
        <v>53</v>
      </c>
      <c r="L43" s="260">
        <f>COUNTIF(T$2:T$26,"HA")</f>
        <v>0</v>
      </c>
      <c r="M43" s="238" t="e">
        <f t="shared" si="50"/>
        <v>#DIV/0!</v>
      </c>
      <c r="N43" s="239" t="e">
        <f t="shared" si="51"/>
        <v>#DIV/0!</v>
      </c>
      <c r="O43" s="186"/>
      <c r="U43" s="195"/>
      <c r="V43" s="195"/>
      <c r="AY43" s="50"/>
      <c r="AZ43" s="45"/>
    </row>
    <row r="44" spans="1:167" s="193" customFormat="1" x14ac:dyDescent="0.25">
      <c r="A44" s="186"/>
      <c r="B44" s="186"/>
      <c r="D44" s="676" t="s">
        <v>87</v>
      </c>
      <c r="E44" s="264">
        <f>'Value Calc'!$A$1</f>
        <v>0</v>
      </c>
      <c r="F44" s="258">
        <f>COUNTIF(P2:P26,"Y")</f>
        <v>0</v>
      </c>
      <c r="G44" s="235" t="e">
        <f t="shared" si="52"/>
        <v>#DIV/0!</v>
      </c>
      <c r="H44" s="236" t="e">
        <f t="shared" si="53"/>
        <v>#DIV/0!</v>
      </c>
      <c r="I44" s="186"/>
      <c r="J44" s="196"/>
      <c r="K44" s="259" t="s">
        <v>54</v>
      </c>
      <c r="L44" s="260">
        <f>COUNTIF(T$2:T$26,"DH")</f>
        <v>0</v>
      </c>
      <c r="M44" s="238" t="e">
        <f t="shared" si="50"/>
        <v>#DIV/0!</v>
      </c>
      <c r="N44" s="239" t="e">
        <f t="shared" si="51"/>
        <v>#DIV/0!</v>
      </c>
      <c r="O44" s="186"/>
      <c r="U44" s="195"/>
      <c r="V44" s="195"/>
      <c r="AY44" s="50"/>
      <c r="AZ44" s="45"/>
    </row>
    <row r="45" spans="1:167" s="193" customFormat="1" x14ac:dyDescent="0.25">
      <c r="A45" s="186"/>
      <c r="B45" s="186"/>
      <c r="D45" s="677"/>
      <c r="E45" s="266" t="s">
        <v>103</v>
      </c>
      <c r="F45" s="262">
        <f>COUNTIF(Q2:Q26,"Y")</f>
        <v>0</v>
      </c>
      <c r="G45" s="241" t="e">
        <f t="shared" si="52"/>
        <v>#DIV/0!</v>
      </c>
      <c r="H45" s="242" t="e">
        <f t="shared" si="53"/>
        <v>#DIV/0!</v>
      </c>
      <c r="I45" s="186"/>
      <c r="J45" s="196"/>
      <c r="K45" s="259" t="s">
        <v>55</v>
      </c>
      <c r="L45" s="260">
        <f>COUNTIF(T$2:T$26,"DD")</f>
        <v>0</v>
      </c>
      <c r="M45" s="238" t="e">
        <f t="shared" si="50"/>
        <v>#DIV/0!</v>
      </c>
      <c r="N45" s="239" t="e">
        <f t="shared" si="51"/>
        <v>#DIV/0!</v>
      </c>
      <c r="O45" s="186"/>
      <c r="U45" s="195"/>
      <c r="V45" s="195"/>
      <c r="AY45" s="50"/>
      <c r="AZ45" s="45"/>
    </row>
    <row r="46" spans="1:167" s="193" customFormat="1" x14ac:dyDescent="0.25">
      <c r="A46" s="186"/>
      <c r="B46" s="186"/>
      <c r="D46" s="674" t="s">
        <v>88</v>
      </c>
      <c r="E46" s="264">
        <f>'Value Calc'!$A$1</f>
        <v>0</v>
      </c>
      <c r="F46" s="234">
        <f>COUNTIF(R2:R26,"1")</f>
        <v>0</v>
      </c>
      <c r="G46" s="235" t="e">
        <f t="shared" si="52"/>
        <v>#DIV/0!</v>
      </c>
      <c r="H46" s="236" t="e">
        <f t="shared" si="53"/>
        <v>#DIV/0!</v>
      </c>
      <c r="I46" s="186"/>
      <c r="J46" s="186"/>
      <c r="K46" s="259" t="s">
        <v>56</v>
      </c>
      <c r="L46" s="260">
        <f>COUNTIF(T$2:T$26,"DA")</f>
        <v>0</v>
      </c>
      <c r="M46" s="238" t="e">
        <f t="shared" si="50"/>
        <v>#DIV/0!</v>
      </c>
      <c r="N46" s="239" t="e">
        <f t="shared" si="51"/>
        <v>#DIV/0!</v>
      </c>
      <c r="O46" s="186"/>
      <c r="T46" s="186"/>
      <c r="U46" s="195"/>
      <c r="V46" s="195"/>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50"/>
      <c r="AZ46" s="45"/>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row>
    <row r="47" spans="1:167" s="193" customFormat="1" x14ac:dyDescent="0.25">
      <c r="A47" s="186"/>
      <c r="B47" s="186"/>
      <c r="D47" s="675"/>
      <c r="E47" s="266" t="s">
        <v>103</v>
      </c>
      <c r="F47" s="240">
        <f>COUNTIF(S2:S27,"1")</f>
        <v>0</v>
      </c>
      <c r="G47" s="241" t="e">
        <f t="shared" si="52"/>
        <v>#DIV/0!</v>
      </c>
      <c r="H47" s="242" t="e">
        <f t="shared" si="53"/>
        <v>#DIV/0!</v>
      </c>
      <c r="I47" s="186"/>
      <c r="J47" s="186"/>
      <c r="K47" s="259" t="s">
        <v>57</v>
      </c>
      <c r="L47" s="260">
        <f>COUNTIF(T$2:T$26,"AH")</f>
        <v>0</v>
      </c>
      <c r="M47" s="238" t="e">
        <f t="shared" si="50"/>
        <v>#DIV/0!</v>
      </c>
      <c r="N47" s="239" t="e">
        <f t="shared" si="51"/>
        <v>#DIV/0!</v>
      </c>
      <c r="O47" s="186"/>
      <c r="T47" s="186"/>
      <c r="U47" s="195"/>
      <c r="V47" s="195"/>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50"/>
      <c r="AZ47" s="45"/>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row>
    <row r="48" spans="1:167" s="193" customFormat="1" x14ac:dyDescent="0.25">
      <c r="A48" s="186"/>
      <c r="B48" s="186"/>
      <c r="C48" s="186"/>
      <c r="D48" s="186"/>
      <c r="E48" s="186"/>
      <c r="F48" s="186"/>
      <c r="G48" s="186"/>
      <c r="H48" s="186"/>
      <c r="I48" s="186"/>
      <c r="J48" s="186"/>
      <c r="K48" s="259" t="s">
        <v>58</v>
      </c>
      <c r="L48" s="260">
        <f>COUNTIF(T$2:T$26,"AD")</f>
        <v>0</v>
      </c>
      <c r="M48" s="238" t="e">
        <f t="shared" si="50"/>
        <v>#DIV/0!</v>
      </c>
      <c r="N48" s="239" t="e">
        <f t="shared" si="51"/>
        <v>#DIV/0!</v>
      </c>
      <c r="O48" s="186"/>
      <c r="T48" s="186"/>
      <c r="U48" s="195"/>
      <c r="V48" s="195"/>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50"/>
      <c r="AZ48" s="45"/>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row>
    <row r="49" spans="1:52" s="193" customFormat="1" x14ac:dyDescent="0.25">
      <c r="A49" s="186"/>
      <c r="B49" s="186"/>
      <c r="C49" s="197"/>
      <c r="D49" s="676" t="s">
        <v>37</v>
      </c>
      <c r="E49" s="267" t="s">
        <v>39</v>
      </c>
      <c r="F49" s="234">
        <f>COUNTIF(M2:M26,"Y")</f>
        <v>0</v>
      </c>
      <c r="G49" s="235" t="e">
        <f>F49/F35</f>
        <v>#DIV/0!</v>
      </c>
      <c r="H49" s="236" t="e">
        <f>IF(G49=0,"",1/G49)</f>
        <v>#DIV/0!</v>
      </c>
      <c r="I49" s="186"/>
      <c r="J49" s="186"/>
      <c r="K49" s="261" t="s">
        <v>59</v>
      </c>
      <c r="L49" s="262">
        <f>COUNTIF(T$2:T$26,"AA")</f>
        <v>0</v>
      </c>
      <c r="M49" s="241" t="e">
        <f t="shared" si="50"/>
        <v>#DIV/0!</v>
      </c>
      <c r="N49" s="242" t="e">
        <f t="shared" si="51"/>
        <v>#DIV/0!</v>
      </c>
      <c r="O49" s="186"/>
      <c r="T49" s="186"/>
      <c r="U49" s="195"/>
      <c r="V49" s="195"/>
      <c r="AY49" s="50"/>
      <c r="AZ49" s="45"/>
    </row>
    <row r="50" spans="1:52" s="193" customFormat="1" x14ac:dyDescent="0.25">
      <c r="A50" s="186"/>
      <c r="B50" s="186"/>
      <c r="C50" s="197"/>
      <c r="D50" s="677"/>
      <c r="E50" s="268" t="s">
        <v>40</v>
      </c>
      <c r="F50" s="240">
        <f>COUNTIF(M2:M26,"N")</f>
        <v>0</v>
      </c>
      <c r="G50" s="241" t="e">
        <f>F50/F35</f>
        <v>#DIV/0!</v>
      </c>
      <c r="H50" s="242" t="e">
        <f>IF(G50=0,"",1/G50)</f>
        <v>#DIV/0!</v>
      </c>
      <c r="I50" s="186"/>
      <c r="J50" s="186"/>
      <c r="K50" s="186"/>
      <c r="L50" s="263">
        <f>SUM(L41:L49)</f>
        <v>0</v>
      </c>
      <c r="M50" s="247" t="e">
        <f>SUM(M41:M49)</f>
        <v>#DIV/0!</v>
      </c>
      <c r="Q50" s="186"/>
      <c r="T50" s="186"/>
      <c r="U50" s="195"/>
      <c r="V50" s="195"/>
      <c r="AY50" s="50"/>
      <c r="AZ50" s="45"/>
    </row>
    <row r="51" spans="1:52" s="193" customFormat="1" x14ac:dyDescent="0.25">
      <c r="A51" s="186"/>
      <c r="B51" s="186"/>
      <c r="C51" s="197"/>
      <c r="D51" s="186"/>
      <c r="E51" s="36"/>
      <c r="F51" s="246">
        <f>SUM(F49:F50)</f>
        <v>0</v>
      </c>
      <c r="G51" s="247" t="e">
        <f>SUM(G49:G50)</f>
        <v>#DIV/0!</v>
      </c>
      <c r="H51" s="198"/>
      <c r="I51" s="186"/>
      <c r="J51" s="186"/>
      <c r="T51" s="186"/>
      <c r="U51" s="195"/>
      <c r="V51" s="195"/>
      <c r="AY51" s="50"/>
      <c r="AZ51" s="45"/>
    </row>
    <row r="52" spans="1:52" s="193" customFormat="1" x14ac:dyDescent="0.25">
      <c r="A52" s="186"/>
      <c r="B52" s="186"/>
      <c r="C52" s="197"/>
      <c r="D52" s="186"/>
      <c r="I52" s="186"/>
      <c r="J52" s="186"/>
      <c r="T52" s="186"/>
      <c r="U52" s="195"/>
      <c r="V52" s="195"/>
      <c r="AY52" s="50"/>
      <c r="AZ52" s="45"/>
    </row>
    <row r="53" spans="1:52" s="193" customFormat="1" x14ac:dyDescent="0.25">
      <c r="A53" s="186"/>
      <c r="B53" s="186"/>
      <c r="D53" s="674" t="s">
        <v>65</v>
      </c>
      <c r="E53" s="269" t="s">
        <v>66</v>
      </c>
      <c r="F53" s="234">
        <f>COUNTIF(U$2:U$26,"&lt;2")</f>
        <v>0</v>
      </c>
      <c r="G53" s="235" t="e">
        <f>F53/F$35</f>
        <v>#DIV/0!</v>
      </c>
      <c r="H53" s="236" t="e">
        <f>IF(G53=0,"",1/G53)</f>
        <v>#DIV/0!</v>
      </c>
      <c r="I53" s="186"/>
      <c r="J53" s="186"/>
      <c r="T53" s="186"/>
      <c r="U53" s="195"/>
      <c r="V53" s="195"/>
      <c r="AY53" s="50"/>
      <c r="AZ53" s="45"/>
    </row>
    <row r="54" spans="1:52" s="193" customFormat="1" x14ac:dyDescent="0.25">
      <c r="A54" s="186"/>
      <c r="B54" s="186"/>
      <c r="D54" s="675"/>
      <c r="E54" s="178" t="s">
        <v>67</v>
      </c>
      <c r="F54" s="240">
        <f>COUNTIF(U$2:U$26,"&gt;1")</f>
        <v>0</v>
      </c>
      <c r="G54" s="241" t="e">
        <f>F54/F$35</f>
        <v>#DIV/0!</v>
      </c>
      <c r="H54" s="242" t="e">
        <f>IF(G54=0,"",1/G54)</f>
        <v>#DIV/0!</v>
      </c>
      <c r="I54" s="186"/>
      <c r="J54" s="186"/>
      <c r="T54" s="186"/>
      <c r="U54" s="195"/>
      <c r="V54" s="195"/>
      <c r="AY54" s="50"/>
      <c r="AZ54" s="45"/>
    </row>
    <row r="55" spans="1:52" s="193" customFormat="1" x14ac:dyDescent="0.25">
      <c r="A55" s="186"/>
      <c r="B55" s="186"/>
      <c r="F55" s="246">
        <f>SUM(F53:F54)</f>
        <v>0</v>
      </c>
      <c r="G55" s="247" t="e">
        <f>SUM(G53:G54)</f>
        <v>#DIV/0!</v>
      </c>
      <c r="I55" s="186"/>
      <c r="J55" s="186"/>
      <c r="T55" s="186"/>
      <c r="U55" s="195"/>
      <c r="V55" s="195"/>
      <c r="AY55" s="50"/>
      <c r="AZ55" s="45"/>
    </row>
    <row r="56" spans="1:52" ht="14.25" thickBot="1" x14ac:dyDescent="0.3"/>
    <row r="57" spans="1:52" ht="14.25" thickBot="1" x14ac:dyDescent="0.3">
      <c r="E57" s="452" t="s">
        <v>254</v>
      </c>
      <c r="F57" s="445" t="s">
        <v>111</v>
      </c>
      <c r="G57" s="446" t="s">
        <v>104</v>
      </c>
      <c r="H57" s="670" t="s">
        <v>299</v>
      </c>
      <c r="I57" s="671"/>
      <c r="J57" s="445" t="s">
        <v>133</v>
      </c>
      <c r="K57" s="446" t="s">
        <v>104</v>
      </c>
      <c r="L57" s="670" t="s">
        <v>299</v>
      </c>
      <c r="M57" s="671"/>
      <c r="N57" s="445" t="s">
        <v>133</v>
      </c>
      <c r="O57" s="446" t="s">
        <v>104</v>
      </c>
      <c r="P57" s="50"/>
      <c r="Q57" s="50"/>
      <c r="R57" s="50"/>
    </row>
    <row r="58" spans="1:52" x14ac:dyDescent="0.25">
      <c r="D58" s="678" t="s">
        <v>200</v>
      </c>
      <c r="E58" s="583">
        <v>5</v>
      </c>
      <c r="F58" s="258">
        <f>COUNTIF(AZ$2:AZ$26,"5")</f>
        <v>0</v>
      </c>
      <c r="G58" s="584" t="e">
        <f t="shared" ref="G58:G68" si="54">F58/F$40</f>
        <v>#DIV/0!</v>
      </c>
      <c r="H58" s="666" t="s">
        <v>261</v>
      </c>
      <c r="I58" s="667"/>
      <c r="J58" s="258">
        <f>COUNTIF(AZ$2:AZ$26,"&gt;=5")</f>
        <v>0</v>
      </c>
      <c r="K58" s="584" t="e">
        <f t="shared" ref="K58:K68" si="55">J58/F$40</f>
        <v>#DIV/0!</v>
      </c>
      <c r="L58" s="666" t="s">
        <v>268</v>
      </c>
      <c r="M58" s="667"/>
      <c r="N58" s="258">
        <f>COUNTIF(AZ$2:AZ$26,"&lt;=5")</f>
        <v>0</v>
      </c>
      <c r="O58" s="584" t="e">
        <f t="shared" ref="O58:O68" si="56">N58/F$40</f>
        <v>#DIV/0!</v>
      </c>
      <c r="P58" s="50"/>
      <c r="Q58" s="50"/>
      <c r="R58" s="50"/>
    </row>
    <row r="59" spans="1:52" x14ac:dyDescent="0.25">
      <c r="D59" s="679"/>
      <c r="E59" s="585">
        <v>4</v>
      </c>
      <c r="F59" s="260">
        <f>COUNTIF(AZ$2:AZ$26,"4")</f>
        <v>0</v>
      </c>
      <c r="G59" s="586" t="e">
        <f t="shared" si="54"/>
        <v>#DIV/0!</v>
      </c>
      <c r="H59" s="668" t="s">
        <v>262</v>
      </c>
      <c r="I59" s="669"/>
      <c r="J59" s="260">
        <f>COUNTIF(AZ$2:AZ$26,"&gt;=4")</f>
        <v>0</v>
      </c>
      <c r="K59" s="586" t="e">
        <f t="shared" si="55"/>
        <v>#DIV/0!</v>
      </c>
      <c r="L59" s="668" t="s">
        <v>269</v>
      </c>
      <c r="M59" s="669"/>
      <c r="N59" s="260">
        <f>COUNTIF(AZ$2:AZ$26,"&lt;=4")</f>
        <v>0</v>
      </c>
      <c r="O59" s="586" t="e">
        <f t="shared" si="56"/>
        <v>#DIV/0!</v>
      </c>
      <c r="P59" s="50"/>
      <c r="Q59" s="50"/>
      <c r="R59" s="50"/>
    </row>
    <row r="60" spans="1:52" x14ac:dyDescent="0.25">
      <c r="D60" s="679"/>
      <c r="E60" s="585">
        <v>3</v>
      </c>
      <c r="F60" s="260">
        <f>COUNTIF(AZ$2:AZ$26,"3")</f>
        <v>0</v>
      </c>
      <c r="G60" s="586" t="e">
        <f t="shared" si="54"/>
        <v>#DIV/0!</v>
      </c>
      <c r="H60" s="668" t="s">
        <v>263</v>
      </c>
      <c r="I60" s="669"/>
      <c r="J60" s="260">
        <f>COUNTIF(AZ$2:AZ$26,"&gt;=3")</f>
        <v>0</v>
      </c>
      <c r="K60" s="586" t="e">
        <f t="shared" si="55"/>
        <v>#DIV/0!</v>
      </c>
      <c r="L60" s="668" t="s">
        <v>270</v>
      </c>
      <c r="M60" s="669"/>
      <c r="N60" s="260">
        <f>COUNTIF(AZ$2:AZ$26,"&lt;=3")</f>
        <v>0</v>
      </c>
      <c r="O60" s="586" t="e">
        <f t="shared" si="56"/>
        <v>#DIV/0!</v>
      </c>
      <c r="P60" s="50"/>
      <c r="Q60" s="50"/>
      <c r="R60" s="50"/>
    </row>
    <row r="61" spans="1:52" x14ac:dyDescent="0.25">
      <c r="D61" s="679"/>
      <c r="E61" s="585">
        <v>2</v>
      </c>
      <c r="F61" s="260">
        <f>COUNTIF(AZ$2:AZ$26,"2")</f>
        <v>0</v>
      </c>
      <c r="G61" s="586" t="e">
        <f t="shared" si="54"/>
        <v>#DIV/0!</v>
      </c>
      <c r="H61" s="668" t="s">
        <v>264</v>
      </c>
      <c r="I61" s="669"/>
      <c r="J61" s="260">
        <f>COUNTIF(AZ$2:AZ$26,"&gt;=2")</f>
        <v>0</v>
      </c>
      <c r="K61" s="586" t="e">
        <f t="shared" si="55"/>
        <v>#DIV/0!</v>
      </c>
      <c r="L61" s="668" t="s">
        <v>271</v>
      </c>
      <c r="M61" s="669"/>
      <c r="N61" s="260">
        <f>COUNTIF(AZ$2:AZ$26,"&lt;=2")</f>
        <v>0</v>
      </c>
      <c r="O61" s="586" t="e">
        <f t="shared" si="56"/>
        <v>#DIV/0!</v>
      </c>
      <c r="P61" s="50"/>
      <c r="Q61" s="50"/>
      <c r="R61" s="50"/>
    </row>
    <row r="62" spans="1:52" x14ac:dyDescent="0.25">
      <c r="D62" s="679"/>
      <c r="E62" s="585">
        <v>1</v>
      </c>
      <c r="F62" s="260">
        <f>COUNTIF(AZ$2:AZ$26,"1")</f>
        <v>0</v>
      </c>
      <c r="G62" s="586" t="e">
        <f t="shared" si="54"/>
        <v>#DIV/0!</v>
      </c>
      <c r="H62" s="668" t="s">
        <v>265</v>
      </c>
      <c r="I62" s="669"/>
      <c r="J62" s="260">
        <f>COUNTIF(AZ$2:AZ$26,"&gt;=1")</f>
        <v>0</v>
      </c>
      <c r="K62" s="586" t="e">
        <f t="shared" si="55"/>
        <v>#DIV/0!</v>
      </c>
      <c r="L62" s="668" t="s">
        <v>272</v>
      </c>
      <c r="M62" s="669"/>
      <c r="N62" s="260">
        <f>COUNTIF(AZ$2:AZ$26,"&lt;=1")</f>
        <v>0</v>
      </c>
      <c r="O62" s="586" t="e">
        <f t="shared" si="56"/>
        <v>#DIV/0!</v>
      </c>
      <c r="P62" s="50"/>
      <c r="Q62" s="50"/>
      <c r="R62" s="50"/>
    </row>
    <row r="63" spans="1:52" x14ac:dyDescent="0.25">
      <c r="D63" s="679"/>
      <c r="E63" s="585">
        <v>0</v>
      </c>
      <c r="F63" s="260">
        <f>COUNTIF(AZ$2:AZ$26,"0")</f>
        <v>0</v>
      </c>
      <c r="G63" s="586" t="e">
        <f t="shared" si="54"/>
        <v>#DIV/0!</v>
      </c>
      <c r="H63" s="668" t="s">
        <v>283</v>
      </c>
      <c r="I63" s="669"/>
      <c r="J63" s="260">
        <f>COUNTIF(AZ$2:AZ$26,"&gt;=0")</f>
        <v>0</v>
      </c>
      <c r="K63" s="586" t="e">
        <f t="shared" si="55"/>
        <v>#DIV/0!</v>
      </c>
      <c r="L63" s="668" t="s">
        <v>273</v>
      </c>
      <c r="M63" s="669"/>
      <c r="N63" s="260">
        <f>COUNTIF(AZ$2:AZ$26,"&lt;=0")</f>
        <v>0</v>
      </c>
      <c r="O63" s="586" t="e">
        <f t="shared" si="56"/>
        <v>#DIV/0!</v>
      </c>
      <c r="P63" s="50"/>
      <c r="Q63" s="50"/>
      <c r="R63" s="50"/>
    </row>
    <row r="64" spans="1:52" x14ac:dyDescent="0.25">
      <c r="D64" s="679"/>
      <c r="E64" s="585" t="s">
        <v>223</v>
      </c>
      <c r="F64" s="260">
        <f>COUNTIF(AZ$2:AZ$26,"-1")</f>
        <v>0</v>
      </c>
      <c r="G64" s="586" t="e">
        <f t="shared" si="54"/>
        <v>#DIV/0!</v>
      </c>
      <c r="H64" s="683" t="s">
        <v>284</v>
      </c>
      <c r="I64" s="669"/>
      <c r="J64" s="260">
        <f>COUNTIF(AZ$2:AZ$26,"&gt;=-1")</f>
        <v>0</v>
      </c>
      <c r="K64" s="586" t="e">
        <f t="shared" si="55"/>
        <v>#DIV/0!</v>
      </c>
      <c r="L64" s="683" t="s">
        <v>274</v>
      </c>
      <c r="M64" s="669"/>
      <c r="N64" s="260">
        <f>COUNTIF(AZ$2:AZ$26,"&lt;=-1")</f>
        <v>0</v>
      </c>
      <c r="O64" s="586" t="e">
        <f t="shared" si="56"/>
        <v>#DIV/0!</v>
      </c>
      <c r="P64" s="50"/>
      <c r="Q64" s="50"/>
      <c r="R64" s="50"/>
    </row>
    <row r="65" spans="4:18" x14ac:dyDescent="0.25">
      <c r="D65" s="679"/>
      <c r="E65" s="585" t="s">
        <v>217</v>
      </c>
      <c r="F65" s="260">
        <f>COUNTIF(AZ$2:AZ$26,"-2")</f>
        <v>0</v>
      </c>
      <c r="G65" s="586" t="e">
        <f t="shared" si="54"/>
        <v>#DIV/0!</v>
      </c>
      <c r="H65" s="683" t="s">
        <v>285</v>
      </c>
      <c r="I65" s="669"/>
      <c r="J65" s="260">
        <f>COUNTIF(AZ$2:AZ$26,"&gt;=-2")</f>
        <v>0</v>
      </c>
      <c r="K65" s="586" t="e">
        <f t="shared" si="55"/>
        <v>#DIV/0!</v>
      </c>
      <c r="L65" s="683" t="s">
        <v>275</v>
      </c>
      <c r="M65" s="669"/>
      <c r="N65" s="260">
        <f>COUNTIF(AZ$2:AZ$26,"&lt;=-2")</f>
        <v>0</v>
      </c>
      <c r="O65" s="586" t="e">
        <f t="shared" si="56"/>
        <v>#DIV/0!</v>
      </c>
      <c r="P65" s="50"/>
      <c r="Q65" s="50"/>
      <c r="R65" s="50"/>
    </row>
    <row r="66" spans="4:18" x14ac:dyDescent="0.25">
      <c r="D66" s="679"/>
      <c r="E66" s="585" t="s">
        <v>211</v>
      </c>
      <c r="F66" s="260">
        <f>COUNTIF(AZ$2:AZ$26,"-3")</f>
        <v>0</v>
      </c>
      <c r="G66" s="586" t="e">
        <f t="shared" si="54"/>
        <v>#DIV/0!</v>
      </c>
      <c r="H66" s="683" t="s">
        <v>286</v>
      </c>
      <c r="I66" s="669"/>
      <c r="J66" s="260">
        <f>COUNTIF(AZ$2:AZ$26,"&gt;=-3")</f>
        <v>0</v>
      </c>
      <c r="K66" s="586" t="e">
        <f t="shared" si="55"/>
        <v>#DIV/0!</v>
      </c>
      <c r="L66" s="683" t="s">
        <v>276</v>
      </c>
      <c r="M66" s="669"/>
      <c r="N66" s="260">
        <f>COUNTIF(AZ$2:AZ$26,"&lt;=-3")</f>
        <v>0</v>
      </c>
      <c r="O66" s="586" t="e">
        <f t="shared" si="56"/>
        <v>#DIV/0!</v>
      </c>
      <c r="P66" s="50"/>
      <c r="Q66" s="50"/>
      <c r="R66" s="50"/>
    </row>
    <row r="67" spans="4:18" x14ac:dyDescent="0.25">
      <c r="D67" s="679"/>
      <c r="E67" s="585" t="s">
        <v>205</v>
      </c>
      <c r="F67" s="260">
        <f>COUNTIF(AZ$2:AZ$26,"-4")</f>
        <v>0</v>
      </c>
      <c r="G67" s="586" t="e">
        <f t="shared" si="54"/>
        <v>#DIV/0!</v>
      </c>
      <c r="H67" s="683" t="s">
        <v>287</v>
      </c>
      <c r="I67" s="669"/>
      <c r="J67" s="260">
        <f>COUNTIF(AZ$2:AZ$26,"&gt;=-4")</f>
        <v>0</v>
      </c>
      <c r="K67" s="586" t="e">
        <f t="shared" si="55"/>
        <v>#DIV/0!</v>
      </c>
      <c r="L67" s="683" t="s">
        <v>277</v>
      </c>
      <c r="M67" s="669"/>
      <c r="N67" s="260">
        <f>COUNTIF(AZ$2:AZ$26,"&lt;=-4")</f>
        <v>0</v>
      </c>
      <c r="O67" s="586" t="e">
        <f t="shared" si="56"/>
        <v>#DIV/0!</v>
      </c>
      <c r="P67" s="50"/>
      <c r="Q67" s="50"/>
      <c r="R67" s="50"/>
    </row>
    <row r="68" spans="4:18" ht="14.25" thickBot="1" x14ac:dyDescent="0.3">
      <c r="D68" s="680"/>
      <c r="E68" s="587" t="s">
        <v>282</v>
      </c>
      <c r="F68" s="588">
        <f>COUNTIF(AZ$2:AZ$26,"-5")</f>
        <v>0</v>
      </c>
      <c r="G68" s="589" t="e">
        <f t="shared" si="54"/>
        <v>#DIV/0!</v>
      </c>
      <c r="H68" s="686" t="s">
        <v>287</v>
      </c>
      <c r="I68" s="687"/>
      <c r="J68" s="588">
        <f>COUNTIF(AZ$2:AZ$26,"&gt;=-5")</f>
        <v>0</v>
      </c>
      <c r="K68" s="589" t="e">
        <f t="shared" si="55"/>
        <v>#DIV/0!</v>
      </c>
      <c r="L68" s="686" t="s">
        <v>278</v>
      </c>
      <c r="M68" s="687"/>
      <c r="N68" s="588">
        <f>COUNTIF(AZ$2:AZ$26,"&lt;=-5")</f>
        <v>0</v>
      </c>
      <c r="O68" s="589" t="e">
        <f t="shared" si="56"/>
        <v>#DIV/0!</v>
      </c>
      <c r="P68" s="50"/>
      <c r="Q68" s="50"/>
      <c r="R68" s="50"/>
    </row>
    <row r="70" spans="4:18" x14ac:dyDescent="0.25">
      <c r="E70" s="50"/>
      <c r="F70" s="186"/>
      <c r="G70" s="186"/>
      <c r="H70" s="186"/>
      <c r="I70" s="186"/>
      <c r="J70" s="186"/>
      <c r="K70" s="193"/>
      <c r="L70" s="50"/>
      <c r="M70" s="50"/>
      <c r="N70" s="50"/>
      <c r="O70" s="50"/>
    </row>
    <row r="71" spans="4:18" x14ac:dyDescent="0.25">
      <c r="D71" s="50"/>
      <c r="E71" s="50"/>
      <c r="F71" s="50"/>
      <c r="G71" s="50"/>
      <c r="H71" s="50"/>
      <c r="I71" s="50"/>
      <c r="J71" s="50"/>
      <c r="K71" s="50"/>
      <c r="L71" s="50"/>
      <c r="M71" s="50"/>
      <c r="N71" s="50"/>
      <c r="O71" s="50"/>
    </row>
    <row r="72" spans="4:18" x14ac:dyDescent="0.25">
      <c r="D72" s="50"/>
      <c r="E72" s="50"/>
      <c r="F72" s="50"/>
      <c r="G72" s="50"/>
      <c r="H72" s="50"/>
      <c r="I72" s="50"/>
      <c r="J72" s="50"/>
      <c r="K72" s="50"/>
      <c r="L72" s="50"/>
      <c r="M72" s="50"/>
      <c r="N72" s="50"/>
      <c r="O72" s="50"/>
    </row>
    <row r="73" spans="4:18" x14ac:dyDescent="0.25">
      <c r="D73" s="50"/>
      <c r="E73" s="50"/>
      <c r="F73" s="50"/>
      <c r="G73" s="50"/>
      <c r="H73" s="50"/>
      <c r="I73" s="50"/>
      <c r="J73" s="50"/>
      <c r="K73" s="50"/>
      <c r="L73" s="50"/>
      <c r="M73" s="50"/>
      <c r="N73" s="50"/>
      <c r="O73" s="50"/>
    </row>
    <row r="74" spans="4:18" x14ac:dyDescent="0.25">
      <c r="D74" s="50"/>
      <c r="E74" s="50"/>
      <c r="F74" s="50"/>
      <c r="G74" s="50"/>
      <c r="H74" s="50"/>
      <c r="I74" s="50"/>
      <c r="J74" s="50"/>
      <c r="K74" s="50"/>
      <c r="L74" s="50"/>
      <c r="M74" s="50"/>
      <c r="N74" s="50"/>
      <c r="O74" s="50"/>
    </row>
    <row r="75" spans="4:18" x14ac:dyDescent="0.25">
      <c r="D75" s="50"/>
      <c r="E75" s="50"/>
      <c r="F75" s="50"/>
      <c r="G75" s="50"/>
      <c r="H75" s="50"/>
      <c r="I75" s="50"/>
      <c r="J75" s="50"/>
      <c r="K75" s="50"/>
      <c r="L75" s="50"/>
      <c r="M75" s="50"/>
      <c r="N75" s="50"/>
      <c r="O75" s="50"/>
    </row>
    <row r="76" spans="4:18" x14ac:dyDescent="0.25">
      <c r="D76" s="50"/>
      <c r="E76" s="50"/>
      <c r="F76" s="50"/>
      <c r="G76" s="50"/>
      <c r="H76" s="50"/>
      <c r="I76" s="50"/>
      <c r="J76" s="50"/>
      <c r="K76" s="50"/>
      <c r="L76" s="50"/>
      <c r="M76" s="50"/>
      <c r="N76" s="50"/>
      <c r="O76" s="50"/>
    </row>
    <row r="77" spans="4:18" x14ac:dyDescent="0.25">
      <c r="D77" s="50"/>
      <c r="E77" s="50"/>
      <c r="F77" s="50"/>
      <c r="G77" s="50"/>
      <c r="H77" s="50"/>
      <c r="I77" s="50"/>
      <c r="J77" s="50"/>
      <c r="K77" s="50"/>
      <c r="L77" s="50"/>
      <c r="M77" s="50"/>
      <c r="N77" s="50"/>
      <c r="O77" s="50"/>
    </row>
    <row r="78" spans="4:18" x14ac:dyDescent="0.25">
      <c r="D78" s="50"/>
      <c r="E78" s="50"/>
      <c r="F78" s="50"/>
      <c r="G78" s="50"/>
      <c r="H78" s="50"/>
      <c r="I78" s="50"/>
      <c r="J78" s="50"/>
      <c r="K78" s="50"/>
      <c r="L78" s="50"/>
      <c r="M78" s="50"/>
      <c r="N78" s="50"/>
      <c r="O78" s="50"/>
    </row>
    <row r="79" spans="4:18" x14ac:dyDescent="0.25">
      <c r="D79" s="50"/>
      <c r="E79" s="50"/>
      <c r="F79" s="50"/>
      <c r="G79" s="50"/>
      <c r="H79" s="50"/>
      <c r="I79" s="50"/>
      <c r="J79" s="50"/>
      <c r="K79" s="50"/>
      <c r="L79" s="50"/>
      <c r="M79" s="50"/>
      <c r="N79" s="50"/>
      <c r="O79" s="50"/>
    </row>
    <row r="80" spans="4:18" x14ac:dyDescent="0.25">
      <c r="D80" s="50"/>
      <c r="E80" s="50"/>
      <c r="F80" s="50"/>
      <c r="G80" s="50"/>
      <c r="H80" s="50"/>
      <c r="I80" s="50"/>
      <c r="J80" s="50"/>
      <c r="K80" s="50"/>
      <c r="L80" s="50"/>
      <c r="M80" s="50"/>
      <c r="N80" s="50"/>
      <c r="O80" s="50"/>
    </row>
    <row r="81" spans="4:15" x14ac:dyDescent="0.25">
      <c r="D81" s="50"/>
      <c r="E81" s="50"/>
      <c r="F81" s="50"/>
      <c r="G81" s="50"/>
      <c r="H81" s="50"/>
      <c r="I81" s="50"/>
      <c r="J81" s="50"/>
      <c r="K81" s="50"/>
      <c r="L81" s="50"/>
      <c r="M81" s="50"/>
      <c r="N81" s="50"/>
      <c r="O81" s="50"/>
    </row>
  </sheetData>
  <sheetProtection password="9B57" sheet="1" objects="1" scenarios="1" formatCells="0" formatColumns="0" formatRows="0" sort="0"/>
  <mergeCells count="36">
    <mergeCell ref="L68:M68"/>
    <mergeCell ref="L64:M64"/>
    <mergeCell ref="L65:M65"/>
    <mergeCell ref="H63:I63"/>
    <mergeCell ref="H67:I67"/>
    <mergeCell ref="L66:M66"/>
    <mergeCell ref="H66:I66"/>
    <mergeCell ref="H68:I68"/>
    <mergeCell ref="L62:M62"/>
    <mergeCell ref="L63:M63"/>
    <mergeCell ref="L67:M67"/>
    <mergeCell ref="K29:M29"/>
    <mergeCell ref="K31:L31"/>
    <mergeCell ref="H57:I57"/>
    <mergeCell ref="L57:M57"/>
    <mergeCell ref="L58:M58"/>
    <mergeCell ref="E29:F29"/>
    <mergeCell ref="D53:D54"/>
    <mergeCell ref="D44:D45"/>
    <mergeCell ref="D46:D47"/>
    <mergeCell ref="D42:D43"/>
    <mergeCell ref="D49:D50"/>
    <mergeCell ref="D58:D68"/>
    <mergeCell ref="D32:D34"/>
    <mergeCell ref="D37:D39"/>
    <mergeCell ref="K40:N40"/>
    <mergeCell ref="H62:I62"/>
    <mergeCell ref="H64:I64"/>
    <mergeCell ref="H65:I65"/>
    <mergeCell ref="H58:I58"/>
    <mergeCell ref="H59:I59"/>
    <mergeCell ref="H60:I60"/>
    <mergeCell ref="H61:I61"/>
    <mergeCell ref="L59:M59"/>
    <mergeCell ref="L60:M60"/>
    <mergeCell ref="L61:M61"/>
  </mergeCells>
  <phoneticPr fontId="3" type="noConversion"/>
  <pageMargins left="0.7" right="0.7" top="0.75" bottom="0.75" header="0.5" footer="0.5"/>
  <pageSetup orientation="portrait"/>
  <ignoredErrors>
    <ignoredError sqref="AA1 AE1 AI1 AR1:AS1" twoDigitTextYear="1"/>
    <ignoredError sqref="M34:P34 F35:G35 M35:P36 E37:H37 M37:P37 F38:H38 M38:P38 F39:H39 F40:G40 L41:N41 F49:H49 L49:N49 F50:H50 L50:M50 F5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FK69"/>
  <sheetViews>
    <sheetView zoomScale="125" zoomScaleNormal="125" zoomScalePageLayoutView="125" workbookViewId="0">
      <pane ySplit="1" topLeftCell="A2" activePane="bottomLeft" state="frozen"/>
      <selection activeCell="AN1" sqref="AN1"/>
      <selection pane="bottomLeft" activeCell="B2" sqref="B2"/>
    </sheetView>
  </sheetViews>
  <sheetFormatPr defaultColWidth="9.140625" defaultRowHeight="13.5" x14ac:dyDescent="0.25"/>
  <cols>
    <col min="1" max="1" width="5.42578125" style="45" customWidth="1"/>
    <col min="2" max="2" width="8.85546875" style="45" customWidth="1"/>
    <col min="3" max="3" width="13.42578125" style="362" customWidth="1"/>
    <col min="4" max="5" width="18.42578125" style="45" customWidth="1"/>
    <col min="6" max="6" width="7.140625" style="45" customWidth="1"/>
    <col min="7" max="7" width="7" style="45" customWidth="1"/>
    <col min="8" max="8" width="7.42578125" style="45" bestFit="1" customWidth="1"/>
    <col min="9" max="9" width="4.140625" style="45" bestFit="1" customWidth="1"/>
    <col min="10" max="10" width="7.42578125" style="45" bestFit="1" customWidth="1"/>
    <col min="11" max="11" width="7.42578125" style="45" customWidth="1"/>
    <col min="12" max="12" width="4.85546875" style="45" customWidth="1"/>
    <col min="13" max="15" width="7.5703125" style="45" customWidth="1"/>
    <col min="16" max="16" width="9.42578125" style="45" customWidth="1"/>
    <col min="17" max="17" width="7.5703125" style="45" customWidth="1"/>
    <col min="18" max="18" width="7.5703125" style="193" customWidth="1"/>
    <col min="19" max="20" width="7.5703125" style="50" customWidth="1"/>
    <col min="21" max="21" width="5" style="50" customWidth="1"/>
    <col min="22" max="22" width="6.42578125" style="50" customWidth="1"/>
    <col min="23" max="38" width="5.5703125" style="50" customWidth="1"/>
    <col min="39" max="39" width="9.85546875" style="50" customWidth="1"/>
    <col min="40" max="40" width="6.42578125" style="50" customWidth="1"/>
    <col min="41" max="49" width="5.5703125" style="50" customWidth="1"/>
    <col min="50" max="50" width="9.85546875" style="50" customWidth="1"/>
    <col min="51" max="51" width="5.5703125" style="50" customWidth="1"/>
    <col min="52" max="52" width="5.5703125" style="45" customWidth="1"/>
    <col min="53" max="53" width="5.5703125" style="50" customWidth="1"/>
    <col min="54" max="16384" width="9.140625" style="50"/>
  </cols>
  <sheetData>
    <row r="1" spans="1:53" s="183" customFormat="1" x14ac:dyDescent="0.25">
      <c r="A1" s="199" t="s">
        <v>1</v>
      </c>
      <c r="B1" s="199" t="s">
        <v>2</v>
      </c>
      <c r="C1" s="361" t="s">
        <v>3</v>
      </c>
      <c r="D1" s="199" t="s">
        <v>4</v>
      </c>
      <c r="E1" s="199" t="s">
        <v>5</v>
      </c>
      <c r="F1" s="199" t="s">
        <v>6</v>
      </c>
      <c r="G1" s="199" t="s">
        <v>7</v>
      </c>
      <c r="H1" s="199" t="s">
        <v>143</v>
      </c>
      <c r="I1" s="199" t="s">
        <v>8</v>
      </c>
      <c r="J1" s="199" t="s">
        <v>9</v>
      </c>
      <c r="K1" s="199" t="s">
        <v>10</v>
      </c>
      <c r="L1" s="199" t="s">
        <v>11</v>
      </c>
      <c r="M1" s="199" t="s">
        <v>38</v>
      </c>
      <c r="N1" s="199" t="s">
        <v>44</v>
      </c>
      <c r="O1" s="199" t="s">
        <v>45</v>
      </c>
      <c r="P1" s="199" t="s">
        <v>46</v>
      </c>
      <c r="Q1" s="199" t="s">
        <v>47</v>
      </c>
      <c r="R1" s="200" t="s">
        <v>76</v>
      </c>
      <c r="S1" s="201" t="s">
        <v>68</v>
      </c>
      <c r="T1" s="199" t="s">
        <v>12</v>
      </c>
      <c r="U1" s="202" t="s">
        <v>144</v>
      </c>
      <c r="V1" s="209" t="s">
        <v>102</v>
      </c>
      <c r="W1" s="210" t="s">
        <v>13</v>
      </c>
      <c r="X1" s="210" t="s">
        <v>14</v>
      </c>
      <c r="Y1" s="210" t="s">
        <v>15</v>
      </c>
      <c r="Z1" s="210" t="s">
        <v>16</v>
      </c>
      <c r="AA1" s="210" t="s">
        <v>17</v>
      </c>
      <c r="AB1" s="210" t="s">
        <v>18</v>
      </c>
      <c r="AC1" s="210" t="s">
        <v>19</v>
      </c>
      <c r="AD1" s="210" t="s">
        <v>20</v>
      </c>
      <c r="AE1" s="210" t="s">
        <v>21</v>
      </c>
      <c r="AF1" s="210" t="s">
        <v>22</v>
      </c>
      <c r="AG1" s="210" t="s">
        <v>23</v>
      </c>
      <c r="AH1" s="210" t="s">
        <v>24</v>
      </c>
      <c r="AI1" s="210" t="s">
        <v>25</v>
      </c>
      <c r="AJ1" s="210" t="s">
        <v>26</v>
      </c>
      <c r="AK1" s="210" t="s">
        <v>27</v>
      </c>
      <c r="AL1" s="210" t="s">
        <v>28</v>
      </c>
      <c r="AM1" s="199" t="s">
        <v>29</v>
      </c>
      <c r="AN1" s="209" t="s">
        <v>50</v>
      </c>
      <c r="AO1" s="210" t="s">
        <v>13</v>
      </c>
      <c r="AP1" s="210" t="s">
        <v>18</v>
      </c>
      <c r="AQ1" s="210" t="s">
        <v>23</v>
      </c>
      <c r="AR1" s="210" t="s">
        <v>17</v>
      </c>
      <c r="AS1" s="210" t="s">
        <v>21</v>
      </c>
      <c r="AT1" s="210" t="s">
        <v>22</v>
      </c>
      <c r="AU1" s="210" t="s">
        <v>14</v>
      </c>
      <c r="AV1" s="210" t="s">
        <v>15</v>
      </c>
      <c r="AW1" s="210" t="s">
        <v>19</v>
      </c>
      <c r="AX1" s="199" t="s">
        <v>29</v>
      </c>
      <c r="AZ1" s="199" t="s">
        <v>105</v>
      </c>
      <c r="BA1" s="199" t="s">
        <v>106</v>
      </c>
    </row>
    <row r="2" spans="1:53" s="35" customFormat="1" x14ac:dyDescent="0.25">
      <c r="A2" s="27">
        <v>25</v>
      </c>
      <c r="B2" s="23"/>
      <c r="C2" s="424"/>
      <c r="D2" s="23"/>
      <c r="E2" s="25">
        <f>'Value Calc'!$A$2</f>
        <v>0</v>
      </c>
      <c r="F2" s="601"/>
      <c r="G2" s="601"/>
      <c r="H2" s="25" t="str">
        <f t="shared" ref="H2:H26" si="0">IF(G2="","",SUM(F2:G2))</f>
        <v/>
      </c>
      <c r="I2" s="25" t="str">
        <f t="shared" ref="I2:I26" si="1">IF(F2="","",IF(G2-F2=0,"D",IF(F2&gt;G2,"H","A")))</f>
        <v/>
      </c>
      <c r="J2" s="601"/>
      <c r="K2" s="601"/>
      <c r="L2" s="25" t="str">
        <f t="shared" ref="L2:L26" si="2">IF(J2="","",IF(J2-K2=0,"D",IF(J2&gt;K2,"H","A")))</f>
        <v/>
      </c>
      <c r="M2" s="203" t="str">
        <f t="shared" ref="M2:M26" si="3">IF(F2="","",IF(F2=0,"N",IF(G2=0,"N","Y")))</f>
        <v/>
      </c>
      <c r="N2" s="204" t="str">
        <f t="shared" ref="N2:N26" si="4">IF(F2="","",IF(F2&gt;0,IF(G2=0,"Y","N"),"N"))</f>
        <v/>
      </c>
      <c r="O2" s="204" t="str">
        <f t="shared" ref="O2:O26" si="5">IF(G2="","",IF(G2&gt;0,IF(F2=0,"Y","N"),"N"))</f>
        <v/>
      </c>
      <c r="P2" s="204" t="str">
        <f t="shared" ref="P2:P26" si="6">IF(F2="","",IF(G2=0,"Y","N"))</f>
        <v/>
      </c>
      <c r="Q2" s="204" t="str">
        <f t="shared" ref="Q2:Q26" si="7">IF(F2="","",IF(F2=0,"Y","N"))</f>
        <v/>
      </c>
      <c r="R2" s="204" t="str">
        <f>IF(F2="","",IF(AND(K2&lt;J2,G2&lt;F2,BA2&lt;AZ2),1,0))</f>
        <v/>
      </c>
      <c r="S2" s="204" t="str">
        <f>IF(F2="","",IF(AND(K2&gt;J2,G2&gt;F2,AZ2&lt;BA2),1,0))</f>
        <v/>
      </c>
      <c r="T2" s="204" t="str">
        <f t="shared" ref="T2:T26" si="8">CONCATENATE(L2,I2)</f>
        <v/>
      </c>
      <c r="U2" s="205" t="str">
        <f t="shared" ref="U2:U26" si="9">IF(J2="","",SUM(J2:K2))</f>
        <v/>
      </c>
      <c r="V2" s="184"/>
      <c r="W2" s="215" t="str">
        <f t="shared" ref="W2:W26" si="10">IF(F2="","",IF($F2=0,IF($G2=0,1,0),0))</f>
        <v/>
      </c>
      <c r="X2" s="216" t="str">
        <f t="shared" ref="X2:X26" si="11">IF(F2="","",IF($F2=0,IF($G2=1,1,0),0))</f>
        <v/>
      </c>
      <c r="Y2" s="216" t="str">
        <f t="shared" ref="Y2:Y26" si="12">IF(F2="","",IF($F2=0,IF($G2=2,1,0),0))</f>
        <v/>
      </c>
      <c r="Z2" s="216" t="str">
        <f t="shared" ref="Z2:Z26" si="13">IF(F2="","",IF($F2=0,IF($G2=3,1,0),0))</f>
        <v/>
      </c>
      <c r="AA2" s="216" t="str">
        <f t="shared" ref="AA2:AA26" si="14">IF(F2="","",IF($F2=1,IF($G2=0,1,0),0))</f>
        <v/>
      </c>
      <c r="AB2" s="216" t="str">
        <f t="shared" ref="AB2:AB26" si="15">IF(F2="","",IF($F2=1,IF($G2=1,1,0),0))</f>
        <v/>
      </c>
      <c r="AC2" s="216" t="str">
        <f t="shared" ref="AC2:AC26" si="16">IF(F2="","",IF($F2=1,IF($G2=2,1,0),0))</f>
        <v/>
      </c>
      <c r="AD2" s="216" t="str">
        <f t="shared" ref="AD2:AD26" si="17">IF(F2="","",IF($F2=1,IF($G2=3,1,0),0))</f>
        <v/>
      </c>
      <c r="AE2" s="216" t="str">
        <f t="shared" ref="AE2:AE26" si="18">IF(F2="","",IF($F2=2,IF($G2=0,1,0),0))</f>
        <v/>
      </c>
      <c r="AF2" s="216" t="str">
        <f t="shared" ref="AF2:AF26" si="19">IF(F2="","",IF($F2=2,IF($G2=1,1,0),0))</f>
        <v/>
      </c>
      <c r="AG2" s="216" t="str">
        <f t="shared" ref="AG2:AG26" si="20">IF(F2="","",IF($F2=2,IF($G2=2,1,0),0))</f>
        <v/>
      </c>
      <c r="AH2" s="216" t="str">
        <f t="shared" ref="AH2:AH26" si="21">IF(F2="","",IF($F2=2,IF($G2=3,1,0),0))</f>
        <v/>
      </c>
      <c r="AI2" s="216" t="str">
        <f t="shared" ref="AI2:AI26" si="22">IF(F2="","",IF($F2=3,IF($G2=0,1,0),0))</f>
        <v/>
      </c>
      <c r="AJ2" s="216" t="str">
        <f t="shared" ref="AJ2:AJ26" si="23">IF(F2="","",IF($F2=3,IF($G2=1,1,0),0))</f>
        <v/>
      </c>
      <c r="AK2" s="216" t="str">
        <f t="shared" ref="AK2:AK26" si="24">IF(F2="","",IF($F2=3,IF($G2=2,1,0),0))</f>
        <v/>
      </c>
      <c r="AL2" s="216" t="str">
        <f t="shared" ref="AL2:AL26" si="25">IF(F2="","",IF($F2=3,IF($G2=3,1,0),0))</f>
        <v/>
      </c>
      <c r="AM2" s="217" t="str">
        <f t="shared" ref="AM2:AM26" si="26">IF(F2="","",IF(SUM(W2:AL2)=0,1,0))</f>
        <v/>
      </c>
      <c r="AO2" s="215" t="str">
        <f t="shared" ref="AO2:AO26" si="27">IF(J2="","",IF($J2=0,IF($K2=0,1,0),0))</f>
        <v/>
      </c>
      <c r="AP2" s="216" t="str">
        <f t="shared" ref="AP2:AP26" si="28">IF(J2="","",IF($J2=1,IF($K2=1,1,0),0))</f>
        <v/>
      </c>
      <c r="AQ2" s="216" t="str">
        <f t="shared" ref="AQ2:AQ26" si="29">IF(J2="","",IF($J2=2,IF($K2=2,1,0),0))</f>
        <v/>
      </c>
      <c r="AR2" s="216" t="str">
        <f t="shared" ref="AR2:AR26" si="30">IF(J2="","",IF($J2=1,IF($K2=0,1,0),0))</f>
        <v/>
      </c>
      <c r="AS2" s="216" t="str">
        <f t="shared" ref="AS2:AS26" si="31">IF(J2="","",IF($J2=2,IF($K2=0,1,0),0))</f>
        <v/>
      </c>
      <c r="AT2" s="216" t="str">
        <f t="shared" ref="AT2:AT26" si="32">IF(J2="","",IF($J2=2,IF($K2=1,1,0),0))</f>
        <v/>
      </c>
      <c r="AU2" s="216" t="str">
        <f t="shared" ref="AU2:AU26" si="33">IF(J2="","",IF($J2=0,IF($K2=1,1,0),0))</f>
        <v/>
      </c>
      <c r="AV2" s="216" t="str">
        <f t="shared" ref="AV2:AV26" si="34">IF(J2="","",IF($J2=0,IF($K2=2,1,0),0))</f>
        <v/>
      </c>
      <c r="AW2" s="216" t="str">
        <f t="shared" ref="AW2:AW26" si="35">IF(J2="","",IF($J2=1,IF($K2=2,1,0),0))</f>
        <v/>
      </c>
      <c r="AX2" s="217" t="str">
        <f t="shared" ref="AX2:AX26" si="36">IF(J2="","",IF(SUM(AO2:AW2)=0,1,0))</f>
        <v/>
      </c>
      <c r="AZ2" s="211" t="str">
        <f t="shared" ref="AZ2:AZ26" si="37">IF(F2="","",F2-G2)</f>
        <v/>
      </c>
      <c r="BA2" s="212" t="str">
        <f t="shared" ref="BA2:BA26" si="38">IF(J2="","",J2-K2)</f>
        <v/>
      </c>
    </row>
    <row r="3" spans="1:53" s="35" customFormat="1" x14ac:dyDescent="0.25">
      <c r="A3" s="27">
        <v>24</v>
      </c>
      <c r="B3" s="23"/>
      <c r="C3" s="424"/>
      <c r="D3" s="23"/>
      <c r="E3" s="25">
        <f>'Value Calc'!$A$2</f>
        <v>0</v>
      </c>
      <c r="F3" s="601"/>
      <c r="G3" s="601"/>
      <c r="H3" s="25" t="str">
        <f t="shared" si="0"/>
        <v/>
      </c>
      <c r="I3" s="25" t="str">
        <f t="shared" si="1"/>
        <v/>
      </c>
      <c r="J3" s="601"/>
      <c r="K3" s="601"/>
      <c r="L3" s="25" t="str">
        <f t="shared" si="2"/>
        <v/>
      </c>
      <c r="M3" s="203" t="str">
        <f t="shared" si="3"/>
        <v/>
      </c>
      <c r="N3" s="204" t="str">
        <f t="shared" si="4"/>
        <v/>
      </c>
      <c r="O3" s="204" t="str">
        <f t="shared" si="5"/>
        <v/>
      </c>
      <c r="P3" s="204" t="str">
        <f t="shared" si="6"/>
        <v/>
      </c>
      <c r="Q3" s="204" t="str">
        <f t="shared" si="7"/>
        <v/>
      </c>
      <c r="R3" s="204" t="str">
        <f t="shared" ref="R3:R26" si="39">IF(F3="","",IF(AND(K3&lt;J3,G3&lt;F3,BA3&lt;AZ3),1,0))</f>
        <v/>
      </c>
      <c r="S3" s="204" t="str">
        <f t="shared" ref="S3:S26" si="40">IF(F3="","",IF(AND(K3&gt;J3,G3&gt;F3,AZ3&lt;BA3),1,0))</f>
        <v/>
      </c>
      <c r="T3" s="204" t="str">
        <f t="shared" si="8"/>
        <v/>
      </c>
      <c r="U3" s="205" t="str">
        <f t="shared" si="9"/>
        <v/>
      </c>
      <c r="V3" s="184"/>
      <c r="W3" s="215" t="str">
        <f t="shared" si="10"/>
        <v/>
      </c>
      <c r="X3" s="216" t="str">
        <f t="shared" si="11"/>
        <v/>
      </c>
      <c r="Y3" s="216" t="str">
        <f t="shared" si="12"/>
        <v/>
      </c>
      <c r="Z3" s="216" t="str">
        <f t="shared" si="13"/>
        <v/>
      </c>
      <c r="AA3" s="216" t="str">
        <f t="shared" si="14"/>
        <v/>
      </c>
      <c r="AB3" s="216" t="str">
        <f t="shared" si="15"/>
        <v/>
      </c>
      <c r="AC3" s="216" t="str">
        <f t="shared" si="16"/>
        <v/>
      </c>
      <c r="AD3" s="216" t="str">
        <f t="shared" si="17"/>
        <v/>
      </c>
      <c r="AE3" s="216" t="str">
        <f t="shared" si="18"/>
        <v/>
      </c>
      <c r="AF3" s="216" t="str">
        <f t="shared" si="19"/>
        <v/>
      </c>
      <c r="AG3" s="216" t="str">
        <f t="shared" si="20"/>
        <v/>
      </c>
      <c r="AH3" s="216" t="str">
        <f t="shared" si="21"/>
        <v/>
      </c>
      <c r="AI3" s="216" t="str">
        <f t="shared" si="22"/>
        <v/>
      </c>
      <c r="AJ3" s="216" t="str">
        <f t="shared" si="23"/>
        <v/>
      </c>
      <c r="AK3" s="216" t="str">
        <f t="shared" si="24"/>
        <v/>
      </c>
      <c r="AL3" s="216" t="str">
        <f t="shared" si="25"/>
        <v/>
      </c>
      <c r="AM3" s="217" t="str">
        <f t="shared" si="26"/>
        <v/>
      </c>
      <c r="AO3" s="215" t="str">
        <f t="shared" si="27"/>
        <v/>
      </c>
      <c r="AP3" s="216" t="str">
        <f t="shared" si="28"/>
        <v/>
      </c>
      <c r="AQ3" s="216" t="str">
        <f t="shared" si="29"/>
        <v/>
      </c>
      <c r="AR3" s="216" t="str">
        <f t="shared" si="30"/>
        <v/>
      </c>
      <c r="AS3" s="216" t="str">
        <f t="shared" si="31"/>
        <v/>
      </c>
      <c r="AT3" s="216" t="str">
        <f t="shared" si="32"/>
        <v/>
      </c>
      <c r="AU3" s="216" t="str">
        <f t="shared" si="33"/>
        <v/>
      </c>
      <c r="AV3" s="216" t="str">
        <f t="shared" si="34"/>
        <v/>
      </c>
      <c r="AW3" s="216" t="str">
        <f t="shared" si="35"/>
        <v/>
      </c>
      <c r="AX3" s="217" t="str">
        <f t="shared" si="36"/>
        <v/>
      </c>
      <c r="AZ3" s="211" t="str">
        <f t="shared" si="37"/>
        <v/>
      </c>
      <c r="BA3" s="212" t="str">
        <f t="shared" si="38"/>
        <v/>
      </c>
    </row>
    <row r="4" spans="1:53" s="35" customFormat="1" x14ac:dyDescent="0.25">
      <c r="A4" s="27">
        <v>23</v>
      </c>
      <c r="B4" s="23"/>
      <c r="C4" s="424"/>
      <c r="D4" s="23"/>
      <c r="E4" s="25">
        <f>'Value Calc'!$A$2</f>
        <v>0</v>
      </c>
      <c r="F4" s="601"/>
      <c r="G4" s="601"/>
      <c r="H4" s="25" t="str">
        <f t="shared" si="0"/>
        <v/>
      </c>
      <c r="I4" s="25" t="str">
        <f t="shared" si="1"/>
        <v/>
      </c>
      <c r="J4" s="601"/>
      <c r="K4" s="601"/>
      <c r="L4" s="25" t="str">
        <f t="shared" si="2"/>
        <v/>
      </c>
      <c r="M4" s="203" t="str">
        <f t="shared" si="3"/>
        <v/>
      </c>
      <c r="N4" s="204" t="str">
        <f t="shared" si="4"/>
        <v/>
      </c>
      <c r="O4" s="204" t="str">
        <f t="shared" si="5"/>
        <v/>
      </c>
      <c r="P4" s="204" t="str">
        <f t="shared" si="6"/>
        <v/>
      </c>
      <c r="Q4" s="204" t="str">
        <f t="shared" si="7"/>
        <v/>
      </c>
      <c r="R4" s="204" t="str">
        <f t="shared" si="39"/>
        <v/>
      </c>
      <c r="S4" s="204" t="str">
        <f t="shared" si="40"/>
        <v/>
      </c>
      <c r="T4" s="204" t="str">
        <f t="shared" si="8"/>
        <v/>
      </c>
      <c r="U4" s="205" t="str">
        <f t="shared" si="9"/>
        <v/>
      </c>
      <c r="V4" s="184"/>
      <c r="W4" s="215" t="str">
        <f t="shared" si="10"/>
        <v/>
      </c>
      <c r="X4" s="216" t="str">
        <f t="shared" si="11"/>
        <v/>
      </c>
      <c r="Y4" s="216" t="str">
        <f t="shared" si="12"/>
        <v/>
      </c>
      <c r="Z4" s="216" t="str">
        <f t="shared" si="13"/>
        <v/>
      </c>
      <c r="AA4" s="216" t="str">
        <f t="shared" si="14"/>
        <v/>
      </c>
      <c r="AB4" s="216" t="str">
        <f t="shared" si="15"/>
        <v/>
      </c>
      <c r="AC4" s="216" t="str">
        <f t="shared" si="16"/>
        <v/>
      </c>
      <c r="AD4" s="216" t="str">
        <f t="shared" si="17"/>
        <v/>
      </c>
      <c r="AE4" s="216" t="str">
        <f t="shared" si="18"/>
        <v/>
      </c>
      <c r="AF4" s="216" t="str">
        <f t="shared" si="19"/>
        <v/>
      </c>
      <c r="AG4" s="216" t="str">
        <f t="shared" si="20"/>
        <v/>
      </c>
      <c r="AH4" s="216" t="str">
        <f t="shared" si="21"/>
        <v/>
      </c>
      <c r="AI4" s="216" t="str">
        <f t="shared" si="22"/>
        <v/>
      </c>
      <c r="AJ4" s="216" t="str">
        <f t="shared" si="23"/>
        <v/>
      </c>
      <c r="AK4" s="216" t="str">
        <f t="shared" si="24"/>
        <v/>
      </c>
      <c r="AL4" s="216" t="str">
        <f t="shared" si="25"/>
        <v/>
      </c>
      <c r="AM4" s="217" t="str">
        <f t="shared" si="26"/>
        <v/>
      </c>
      <c r="AO4" s="215" t="str">
        <f t="shared" si="27"/>
        <v/>
      </c>
      <c r="AP4" s="216" t="str">
        <f t="shared" si="28"/>
        <v/>
      </c>
      <c r="AQ4" s="216" t="str">
        <f t="shared" si="29"/>
        <v/>
      </c>
      <c r="AR4" s="216" t="str">
        <f t="shared" si="30"/>
        <v/>
      </c>
      <c r="AS4" s="216" t="str">
        <f t="shared" si="31"/>
        <v/>
      </c>
      <c r="AT4" s="216" t="str">
        <f t="shared" si="32"/>
        <v/>
      </c>
      <c r="AU4" s="216" t="str">
        <f t="shared" si="33"/>
        <v/>
      </c>
      <c r="AV4" s="216" t="str">
        <f t="shared" si="34"/>
        <v/>
      </c>
      <c r="AW4" s="216" t="str">
        <f t="shared" si="35"/>
        <v/>
      </c>
      <c r="AX4" s="217" t="str">
        <f t="shared" si="36"/>
        <v/>
      </c>
      <c r="AZ4" s="211" t="str">
        <f t="shared" si="37"/>
        <v/>
      </c>
      <c r="BA4" s="212" t="str">
        <f t="shared" si="38"/>
        <v/>
      </c>
    </row>
    <row r="5" spans="1:53" s="35" customFormat="1" x14ac:dyDescent="0.25">
      <c r="A5" s="27">
        <v>22</v>
      </c>
      <c r="B5" s="23"/>
      <c r="C5" s="424"/>
      <c r="D5" s="23"/>
      <c r="E5" s="25">
        <f>'Value Calc'!$A$2</f>
        <v>0</v>
      </c>
      <c r="F5" s="601"/>
      <c r="G5" s="601"/>
      <c r="H5" s="25" t="str">
        <f t="shared" si="0"/>
        <v/>
      </c>
      <c r="I5" s="25" t="str">
        <f t="shared" si="1"/>
        <v/>
      </c>
      <c r="J5" s="601"/>
      <c r="K5" s="601"/>
      <c r="L5" s="25" t="str">
        <f t="shared" si="2"/>
        <v/>
      </c>
      <c r="M5" s="203" t="str">
        <f t="shared" si="3"/>
        <v/>
      </c>
      <c r="N5" s="204" t="str">
        <f t="shared" si="4"/>
        <v/>
      </c>
      <c r="O5" s="204" t="str">
        <f t="shared" si="5"/>
        <v/>
      </c>
      <c r="P5" s="204" t="str">
        <f t="shared" si="6"/>
        <v/>
      </c>
      <c r="Q5" s="204" t="str">
        <f t="shared" si="7"/>
        <v/>
      </c>
      <c r="R5" s="204" t="str">
        <f t="shared" si="39"/>
        <v/>
      </c>
      <c r="S5" s="204" t="str">
        <f t="shared" si="40"/>
        <v/>
      </c>
      <c r="T5" s="204" t="str">
        <f t="shared" si="8"/>
        <v/>
      </c>
      <c r="U5" s="205" t="str">
        <f t="shared" si="9"/>
        <v/>
      </c>
      <c r="V5" s="184"/>
      <c r="W5" s="215" t="str">
        <f t="shared" si="10"/>
        <v/>
      </c>
      <c r="X5" s="216" t="str">
        <f t="shared" si="11"/>
        <v/>
      </c>
      <c r="Y5" s="216" t="str">
        <f t="shared" si="12"/>
        <v/>
      </c>
      <c r="Z5" s="216" t="str">
        <f t="shared" si="13"/>
        <v/>
      </c>
      <c r="AA5" s="216" t="str">
        <f t="shared" si="14"/>
        <v/>
      </c>
      <c r="AB5" s="216" t="str">
        <f t="shared" si="15"/>
        <v/>
      </c>
      <c r="AC5" s="216" t="str">
        <f t="shared" si="16"/>
        <v/>
      </c>
      <c r="AD5" s="216" t="str">
        <f t="shared" si="17"/>
        <v/>
      </c>
      <c r="AE5" s="216" t="str">
        <f t="shared" si="18"/>
        <v/>
      </c>
      <c r="AF5" s="216" t="str">
        <f t="shared" si="19"/>
        <v/>
      </c>
      <c r="AG5" s="216" t="str">
        <f t="shared" si="20"/>
        <v/>
      </c>
      <c r="AH5" s="216" t="str">
        <f t="shared" si="21"/>
        <v/>
      </c>
      <c r="AI5" s="216" t="str">
        <f t="shared" si="22"/>
        <v/>
      </c>
      <c r="AJ5" s="216" t="str">
        <f t="shared" si="23"/>
        <v/>
      </c>
      <c r="AK5" s="216" t="str">
        <f t="shared" si="24"/>
        <v/>
      </c>
      <c r="AL5" s="216" t="str">
        <f t="shared" si="25"/>
        <v/>
      </c>
      <c r="AM5" s="217" t="str">
        <f t="shared" si="26"/>
        <v/>
      </c>
      <c r="AO5" s="215" t="str">
        <f t="shared" si="27"/>
        <v/>
      </c>
      <c r="AP5" s="216" t="str">
        <f t="shared" si="28"/>
        <v/>
      </c>
      <c r="AQ5" s="216" t="str">
        <f t="shared" si="29"/>
        <v/>
      </c>
      <c r="AR5" s="216" t="str">
        <f t="shared" si="30"/>
        <v/>
      </c>
      <c r="AS5" s="216" t="str">
        <f t="shared" si="31"/>
        <v/>
      </c>
      <c r="AT5" s="216" t="str">
        <f t="shared" si="32"/>
        <v/>
      </c>
      <c r="AU5" s="216" t="str">
        <f t="shared" si="33"/>
        <v/>
      </c>
      <c r="AV5" s="216" t="str">
        <f t="shared" si="34"/>
        <v/>
      </c>
      <c r="AW5" s="216" t="str">
        <f t="shared" si="35"/>
        <v/>
      </c>
      <c r="AX5" s="217" t="str">
        <f t="shared" si="36"/>
        <v/>
      </c>
      <c r="AZ5" s="211" t="str">
        <f t="shared" si="37"/>
        <v/>
      </c>
      <c r="BA5" s="212" t="str">
        <f t="shared" si="38"/>
        <v/>
      </c>
    </row>
    <row r="6" spans="1:53" s="35" customFormat="1" x14ac:dyDescent="0.25">
      <c r="A6" s="27">
        <v>21</v>
      </c>
      <c r="B6" s="23"/>
      <c r="C6" s="424"/>
      <c r="D6" s="23"/>
      <c r="E6" s="25">
        <f>'Value Calc'!$A$2</f>
        <v>0</v>
      </c>
      <c r="F6" s="601"/>
      <c r="G6" s="601"/>
      <c r="H6" s="25" t="str">
        <f t="shared" si="0"/>
        <v/>
      </c>
      <c r="I6" s="25" t="str">
        <f t="shared" si="1"/>
        <v/>
      </c>
      <c r="J6" s="601"/>
      <c r="K6" s="601"/>
      <c r="L6" s="25" t="str">
        <f t="shared" si="2"/>
        <v/>
      </c>
      <c r="M6" s="203" t="str">
        <f t="shared" si="3"/>
        <v/>
      </c>
      <c r="N6" s="204" t="str">
        <f t="shared" si="4"/>
        <v/>
      </c>
      <c r="O6" s="204" t="str">
        <f t="shared" si="5"/>
        <v/>
      </c>
      <c r="P6" s="204" t="str">
        <f t="shared" si="6"/>
        <v/>
      </c>
      <c r="Q6" s="204" t="str">
        <f t="shared" si="7"/>
        <v/>
      </c>
      <c r="R6" s="204" t="str">
        <f t="shared" si="39"/>
        <v/>
      </c>
      <c r="S6" s="204" t="str">
        <f t="shared" si="40"/>
        <v/>
      </c>
      <c r="T6" s="204" t="str">
        <f t="shared" si="8"/>
        <v/>
      </c>
      <c r="U6" s="205" t="str">
        <f t="shared" si="9"/>
        <v/>
      </c>
      <c r="V6" s="184"/>
      <c r="W6" s="215" t="str">
        <f t="shared" si="10"/>
        <v/>
      </c>
      <c r="X6" s="216" t="str">
        <f t="shared" si="11"/>
        <v/>
      </c>
      <c r="Y6" s="216" t="str">
        <f t="shared" si="12"/>
        <v/>
      </c>
      <c r="Z6" s="216" t="str">
        <f t="shared" si="13"/>
        <v/>
      </c>
      <c r="AA6" s="216" t="str">
        <f t="shared" si="14"/>
        <v/>
      </c>
      <c r="AB6" s="216" t="str">
        <f t="shared" si="15"/>
        <v/>
      </c>
      <c r="AC6" s="216" t="str">
        <f t="shared" si="16"/>
        <v/>
      </c>
      <c r="AD6" s="216" t="str">
        <f t="shared" si="17"/>
        <v/>
      </c>
      <c r="AE6" s="216" t="str">
        <f t="shared" si="18"/>
        <v/>
      </c>
      <c r="AF6" s="216" t="str">
        <f t="shared" si="19"/>
        <v/>
      </c>
      <c r="AG6" s="216" t="str">
        <f t="shared" si="20"/>
        <v/>
      </c>
      <c r="AH6" s="216" t="str">
        <f t="shared" si="21"/>
        <v/>
      </c>
      <c r="AI6" s="216" t="str">
        <f t="shared" si="22"/>
        <v/>
      </c>
      <c r="AJ6" s="216" t="str">
        <f t="shared" si="23"/>
        <v/>
      </c>
      <c r="AK6" s="216" t="str">
        <f t="shared" si="24"/>
        <v/>
      </c>
      <c r="AL6" s="216" t="str">
        <f t="shared" si="25"/>
        <v/>
      </c>
      <c r="AM6" s="217" t="str">
        <f t="shared" si="26"/>
        <v/>
      </c>
      <c r="AO6" s="215" t="str">
        <f t="shared" si="27"/>
        <v/>
      </c>
      <c r="AP6" s="216" t="str">
        <f t="shared" si="28"/>
        <v/>
      </c>
      <c r="AQ6" s="216" t="str">
        <f t="shared" si="29"/>
        <v/>
      </c>
      <c r="AR6" s="216" t="str">
        <f t="shared" si="30"/>
        <v/>
      </c>
      <c r="AS6" s="216" t="str">
        <f t="shared" si="31"/>
        <v/>
      </c>
      <c r="AT6" s="216" t="str">
        <f t="shared" si="32"/>
        <v/>
      </c>
      <c r="AU6" s="216" t="str">
        <f t="shared" si="33"/>
        <v/>
      </c>
      <c r="AV6" s="216" t="str">
        <f t="shared" si="34"/>
        <v/>
      </c>
      <c r="AW6" s="216" t="str">
        <f t="shared" si="35"/>
        <v/>
      </c>
      <c r="AX6" s="217" t="str">
        <f t="shared" si="36"/>
        <v/>
      </c>
      <c r="AZ6" s="211" t="str">
        <f t="shared" si="37"/>
        <v/>
      </c>
      <c r="BA6" s="212" t="str">
        <f t="shared" si="38"/>
        <v/>
      </c>
    </row>
    <row r="7" spans="1:53" s="35" customFormat="1" x14ac:dyDescent="0.25">
      <c r="A7" s="28">
        <v>20</v>
      </c>
      <c r="B7" s="24"/>
      <c r="C7" s="425"/>
      <c r="D7" s="24"/>
      <c r="E7" s="26">
        <f>'Value Calc'!$A$2</f>
        <v>0</v>
      </c>
      <c r="F7" s="601"/>
      <c r="G7" s="601"/>
      <c r="H7" s="26" t="str">
        <f t="shared" si="0"/>
        <v/>
      </c>
      <c r="I7" s="26" t="str">
        <f t="shared" si="1"/>
        <v/>
      </c>
      <c r="J7" s="601"/>
      <c r="K7" s="601"/>
      <c r="L7" s="26" t="str">
        <f t="shared" si="2"/>
        <v/>
      </c>
      <c r="M7" s="203" t="str">
        <f t="shared" si="3"/>
        <v/>
      </c>
      <c r="N7" s="204" t="str">
        <f t="shared" si="4"/>
        <v/>
      </c>
      <c r="O7" s="204" t="str">
        <f t="shared" si="5"/>
        <v/>
      </c>
      <c r="P7" s="204" t="str">
        <f t="shared" si="6"/>
        <v/>
      </c>
      <c r="Q7" s="204" t="str">
        <f t="shared" si="7"/>
        <v/>
      </c>
      <c r="R7" s="204" t="str">
        <f t="shared" si="39"/>
        <v/>
      </c>
      <c r="S7" s="204" t="str">
        <f t="shared" si="40"/>
        <v/>
      </c>
      <c r="T7" s="204" t="str">
        <f t="shared" si="8"/>
        <v/>
      </c>
      <c r="U7" s="205" t="str">
        <f t="shared" si="9"/>
        <v/>
      </c>
      <c r="V7" s="184"/>
      <c r="W7" s="215" t="str">
        <f t="shared" si="10"/>
        <v/>
      </c>
      <c r="X7" s="216" t="str">
        <f t="shared" si="11"/>
        <v/>
      </c>
      <c r="Y7" s="216" t="str">
        <f t="shared" si="12"/>
        <v/>
      </c>
      <c r="Z7" s="216" t="str">
        <f t="shared" si="13"/>
        <v/>
      </c>
      <c r="AA7" s="216" t="str">
        <f t="shared" si="14"/>
        <v/>
      </c>
      <c r="AB7" s="216" t="str">
        <f t="shared" si="15"/>
        <v/>
      </c>
      <c r="AC7" s="216" t="str">
        <f t="shared" si="16"/>
        <v/>
      </c>
      <c r="AD7" s="216" t="str">
        <f t="shared" si="17"/>
        <v/>
      </c>
      <c r="AE7" s="216" t="str">
        <f t="shared" si="18"/>
        <v/>
      </c>
      <c r="AF7" s="216" t="str">
        <f t="shared" si="19"/>
        <v/>
      </c>
      <c r="AG7" s="216" t="str">
        <f t="shared" si="20"/>
        <v/>
      </c>
      <c r="AH7" s="216" t="str">
        <f t="shared" si="21"/>
        <v/>
      </c>
      <c r="AI7" s="216" t="str">
        <f t="shared" si="22"/>
        <v/>
      </c>
      <c r="AJ7" s="216" t="str">
        <f t="shared" si="23"/>
        <v/>
      </c>
      <c r="AK7" s="216" t="str">
        <f t="shared" si="24"/>
        <v/>
      </c>
      <c r="AL7" s="216" t="str">
        <f t="shared" si="25"/>
        <v/>
      </c>
      <c r="AM7" s="217" t="str">
        <f t="shared" si="26"/>
        <v/>
      </c>
      <c r="AO7" s="215" t="str">
        <f t="shared" si="27"/>
        <v/>
      </c>
      <c r="AP7" s="216" t="str">
        <f t="shared" si="28"/>
        <v/>
      </c>
      <c r="AQ7" s="216" t="str">
        <f t="shared" si="29"/>
        <v/>
      </c>
      <c r="AR7" s="216" t="str">
        <f t="shared" si="30"/>
        <v/>
      </c>
      <c r="AS7" s="216" t="str">
        <f t="shared" si="31"/>
        <v/>
      </c>
      <c r="AT7" s="216" t="str">
        <f t="shared" si="32"/>
        <v/>
      </c>
      <c r="AU7" s="216" t="str">
        <f t="shared" si="33"/>
        <v/>
      </c>
      <c r="AV7" s="216" t="str">
        <f t="shared" si="34"/>
        <v/>
      </c>
      <c r="AW7" s="216" t="str">
        <f t="shared" si="35"/>
        <v/>
      </c>
      <c r="AX7" s="217" t="str">
        <f t="shared" si="36"/>
        <v/>
      </c>
      <c r="AZ7" s="211" t="str">
        <f t="shared" si="37"/>
        <v/>
      </c>
      <c r="BA7" s="212" t="str">
        <f t="shared" si="38"/>
        <v/>
      </c>
    </row>
    <row r="8" spans="1:53" s="35" customFormat="1" x14ac:dyDescent="0.25">
      <c r="A8" s="27">
        <v>19</v>
      </c>
      <c r="B8" s="23"/>
      <c r="C8" s="424"/>
      <c r="D8" s="23"/>
      <c r="E8" s="25">
        <f>'Value Calc'!$A$2</f>
        <v>0</v>
      </c>
      <c r="F8" s="601"/>
      <c r="G8" s="601"/>
      <c r="H8" s="25" t="str">
        <f t="shared" si="0"/>
        <v/>
      </c>
      <c r="I8" s="25" t="str">
        <f t="shared" si="1"/>
        <v/>
      </c>
      <c r="J8" s="601"/>
      <c r="K8" s="601"/>
      <c r="L8" s="25" t="str">
        <f t="shared" si="2"/>
        <v/>
      </c>
      <c r="M8" s="203" t="str">
        <f t="shared" si="3"/>
        <v/>
      </c>
      <c r="N8" s="204" t="str">
        <f t="shared" si="4"/>
        <v/>
      </c>
      <c r="O8" s="204" t="str">
        <f t="shared" si="5"/>
        <v/>
      </c>
      <c r="P8" s="204" t="str">
        <f t="shared" si="6"/>
        <v/>
      </c>
      <c r="Q8" s="204" t="str">
        <f t="shared" si="7"/>
        <v/>
      </c>
      <c r="R8" s="204" t="str">
        <f t="shared" si="39"/>
        <v/>
      </c>
      <c r="S8" s="204" t="str">
        <f t="shared" si="40"/>
        <v/>
      </c>
      <c r="T8" s="204" t="str">
        <f t="shared" si="8"/>
        <v/>
      </c>
      <c r="U8" s="205" t="str">
        <f t="shared" si="9"/>
        <v/>
      </c>
      <c r="V8" s="184"/>
      <c r="W8" s="215" t="str">
        <f t="shared" si="10"/>
        <v/>
      </c>
      <c r="X8" s="216" t="str">
        <f t="shared" si="11"/>
        <v/>
      </c>
      <c r="Y8" s="216" t="str">
        <f t="shared" si="12"/>
        <v/>
      </c>
      <c r="Z8" s="216" t="str">
        <f t="shared" si="13"/>
        <v/>
      </c>
      <c r="AA8" s="216" t="str">
        <f t="shared" si="14"/>
        <v/>
      </c>
      <c r="AB8" s="216" t="str">
        <f t="shared" si="15"/>
        <v/>
      </c>
      <c r="AC8" s="216" t="str">
        <f t="shared" si="16"/>
        <v/>
      </c>
      <c r="AD8" s="216" t="str">
        <f t="shared" si="17"/>
        <v/>
      </c>
      <c r="AE8" s="216" t="str">
        <f t="shared" si="18"/>
        <v/>
      </c>
      <c r="AF8" s="216" t="str">
        <f t="shared" si="19"/>
        <v/>
      </c>
      <c r="AG8" s="216" t="str">
        <f t="shared" si="20"/>
        <v/>
      </c>
      <c r="AH8" s="216" t="str">
        <f t="shared" si="21"/>
        <v/>
      </c>
      <c r="AI8" s="216" t="str">
        <f t="shared" si="22"/>
        <v/>
      </c>
      <c r="AJ8" s="216" t="str">
        <f t="shared" si="23"/>
        <v/>
      </c>
      <c r="AK8" s="216" t="str">
        <f t="shared" si="24"/>
        <v/>
      </c>
      <c r="AL8" s="216" t="str">
        <f t="shared" si="25"/>
        <v/>
      </c>
      <c r="AM8" s="217" t="str">
        <f t="shared" si="26"/>
        <v/>
      </c>
      <c r="AO8" s="215" t="str">
        <f t="shared" si="27"/>
        <v/>
      </c>
      <c r="AP8" s="216" t="str">
        <f t="shared" si="28"/>
        <v/>
      </c>
      <c r="AQ8" s="216" t="str">
        <f t="shared" si="29"/>
        <v/>
      </c>
      <c r="AR8" s="216" t="str">
        <f t="shared" si="30"/>
        <v/>
      </c>
      <c r="AS8" s="216" t="str">
        <f t="shared" si="31"/>
        <v/>
      </c>
      <c r="AT8" s="216" t="str">
        <f t="shared" si="32"/>
        <v/>
      </c>
      <c r="AU8" s="216" t="str">
        <f t="shared" si="33"/>
        <v/>
      </c>
      <c r="AV8" s="216" t="str">
        <f t="shared" si="34"/>
        <v/>
      </c>
      <c r="AW8" s="216" t="str">
        <f t="shared" si="35"/>
        <v/>
      </c>
      <c r="AX8" s="217" t="str">
        <f t="shared" si="36"/>
        <v/>
      </c>
      <c r="AZ8" s="211" t="str">
        <f t="shared" si="37"/>
        <v/>
      </c>
      <c r="BA8" s="212" t="str">
        <f t="shared" si="38"/>
        <v/>
      </c>
    </row>
    <row r="9" spans="1:53" s="35" customFormat="1" x14ac:dyDescent="0.25">
      <c r="A9" s="27">
        <v>18</v>
      </c>
      <c r="B9" s="23"/>
      <c r="C9" s="424"/>
      <c r="D9" s="23"/>
      <c r="E9" s="25">
        <f>'Value Calc'!$A$2</f>
        <v>0</v>
      </c>
      <c r="F9" s="601"/>
      <c r="G9" s="601"/>
      <c r="H9" s="25" t="str">
        <f t="shared" si="0"/>
        <v/>
      </c>
      <c r="I9" s="25" t="str">
        <f t="shared" si="1"/>
        <v/>
      </c>
      <c r="J9" s="601"/>
      <c r="K9" s="601"/>
      <c r="L9" s="25" t="str">
        <f t="shared" si="2"/>
        <v/>
      </c>
      <c r="M9" s="203" t="str">
        <f t="shared" si="3"/>
        <v/>
      </c>
      <c r="N9" s="204" t="str">
        <f t="shared" si="4"/>
        <v/>
      </c>
      <c r="O9" s="204" t="str">
        <f t="shared" si="5"/>
        <v/>
      </c>
      <c r="P9" s="204" t="str">
        <f t="shared" si="6"/>
        <v/>
      </c>
      <c r="Q9" s="204" t="str">
        <f t="shared" si="7"/>
        <v/>
      </c>
      <c r="R9" s="204" t="str">
        <f t="shared" si="39"/>
        <v/>
      </c>
      <c r="S9" s="204" t="str">
        <f t="shared" si="40"/>
        <v/>
      </c>
      <c r="T9" s="204" t="str">
        <f t="shared" si="8"/>
        <v/>
      </c>
      <c r="U9" s="205" t="str">
        <f t="shared" si="9"/>
        <v/>
      </c>
      <c r="V9" s="184"/>
      <c r="W9" s="215" t="str">
        <f t="shared" si="10"/>
        <v/>
      </c>
      <c r="X9" s="216" t="str">
        <f t="shared" si="11"/>
        <v/>
      </c>
      <c r="Y9" s="216" t="str">
        <f t="shared" si="12"/>
        <v/>
      </c>
      <c r="Z9" s="216" t="str">
        <f t="shared" si="13"/>
        <v/>
      </c>
      <c r="AA9" s="216" t="str">
        <f t="shared" si="14"/>
        <v/>
      </c>
      <c r="AB9" s="216" t="str">
        <f t="shared" si="15"/>
        <v/>
      </c>
      <c r="AC9" s="216" t="str">
        <f t="shared" si="16"/>
        <v/>
      </c>
      <c r="AD9" s="216" t="str">
        <f t="shared" si="17"/>
        <v/>
      </c>
      <c r="AE9" s="216" t="str">
        <f t="shared" si="18"/>
        <v/>
      </c>
      <c r="AF9" s="216" t="str">
        <f t="shared" si="19"/>
        <v/>
      </c>
      <c r="AG9" s="216" t="str">
        <f t="shared" si="20"/>
        <v/>
      </c>
      <c r="AH9" s="216" t="str">
        <f t="shared" si="21"/>
        <v/>
      </c>
      <c r="AI9" s="216" t="str">
        <f t="shared" si="22"/>
        <v/>
      </c>
      <c r="AJ9" s="216" t="str">
        <f t="shared" si="23"/>
        <v/>
      </c>
      <c r="AK9" s="216" t="str">
        <f t="shared" si="24"/>
        <v/>
      </c>
      <c r="AL9" s="216" t="str">
        <f t="shared" si="25"/>
        <v/>
      </c>
      <c r="AM9" s="217" t="str">
        <f t="shared" si="26"/>
        <v/>
      </c>
      <c r="AO9" s="215" t="str">
        <f t="shared" si="27"/>
        <v/>
      </c>
      <c r="AP9" s="216" t="str">
        <f t="shared" si="28"/>
        <v/>
      </c>
      <c r="AQ9" s="216" t="str">
        <f t="shared" si="29"/>
        <v/>
      </c>
      <c r="AR9" s="216" t="str">
        <f t="shared" si="30"/>
        <v/>
      </c>
      <c r="AS9" s="216" t="str">
        <f t="shared" si="31"/>
        <v/>
      </c>
      <c r="AT9" s="216" t="str">
        <f t="shared" si="32"/>
        <v/>
      </c>
      <c r="AU9" s="216" t="str">
        <f t="shared" si="33"/>
        <v/>
      </c>
      <c r="AV9" s="216" t="str">
        <f t="shared" si="34"/>
        <v/>
      </c>
      <c r="AW9" s="216" t="str">
        <f t="shared" si="35"/>
        <v/>
      </c>
      <c r="AX9" s="217" t="str">
        <f t="shared" si="36"/>
        <v/>
      </c>
      <c r="AZ9" s="211" t="str">
        <f t="shared" si="37"/>
        <v/>
      </c>
      <c r="BA9" s="212" t="str">
        <f t="shared" si="38"/>
        <v/>
      </c>
    </row>
    <row r="10" spans="1:53" s="35" customFormat="1" x14ac:dyDescent="0.25">
      <c r="A10" s="27">
        <v>17</v>
      </c>
      <c r="B10" s="23"/>
      <c r="C10" s="424"/>
      <c r="D10" s="23"/>
      <c r="E10" s="25">
        <f>'Value Calc'!$A$2</f>
        <v>0</v>
      </c>
      <c r="F10" s="601"/>
      <c r="G10" s="601"/>
      <c r="H10" s="25" t="str">
        <f t="shared" si="0"/>
        <v/>
      </c>
      <c r="I10" s="25" t="str">
        <f t="shared" si="1"/>
        <v/>
      </c>
      <c r="J10" s="601"/>
      <c r="K10" s="601"/>
      <c r="L10" s="25" t="str">
        <f t="shared" si="2"/>
        <v/>
      </c>
      <c r="M10" s="203" t="str">
        <f t="shared" si="3"/>
        <v/>
      </c>
      <c r="N10" s="204" t="str">
        <f t="shared" si="4"/>
        <v/>
      </c>
      <c r="O10" s="204" t="str">
        <f t="shared" si="5"/>
        <v/>
      </c>
      <c r="P10" s="204" t="str">
        <f t="shared" si="6"/>
        <v/>
      </c>
      <c r="Q10" s="204" t="str">
        <f t="shared" si="7"/>
        <v/>
      </c>
      <c r="R10" s="204" t="str">
        <f t="shared" si="39"/>
        <v/>
      </c>
      <c r="S10" s="204" t="str">
        <f t="shared" si="40"/>
        <v/>
      </c>
      <c r="T10" s="204" t="str">
        <f t="shared" si="8"/>
        <v/>
      </c>
      <c r="U10" s="205" t="str">
        <f t="shared" si="9"/>
        <v/>
      </c>
      <c r="V10" s="184"/>
      <c r="W10" s="215" t="str">
        <f t="shared" si="10"/>
        <v/>
      </c>
      <c r="X10" s="216" t="str">
        <f t="shared" si="11"/>
        <v/>
      </c>
      <c r="Y10" s="216" t="str">
        <f t="shared" si="12"/>
        <v/>
      </c>
      <c r="Z10" s="216" t="str">
        <f t="shared" si="13"/>
        <v/>
      </c>
      <c r="AA10" s="216" t="str">
        <f t="shared" si="14"/>
        <v/>
      </c>
      <c r="AB10" s="216" t="str">
        <f t="shared" si="15"/>
        <v/>
      </c>
      <c r="AC10" s="216" t="str">
        <f t="shared" si="16"/>
        <v/>
      </c>
      <c r="AD10" s="216" t="str">
        <f t="shared" si="17"/>
        <v/>
      </c>
      <c r="AE10" s="216" t="str">
        <f t="shared" si="18"/>
        <v/>
      </c>
      <c r="AF10" s="216" t="str">
        <f t="shared" si="19"/>
        <v/>
      </c>
      <c r="AG10" s="216" t="str">
        <f t="shared" si="20"/>
        <v/>
      </c>
      <c r="AH10" s="216" t="str">
        <f t="shared" si="21"/>
        <v/>
      </c>
      <c r="AI10" s="216" t="str">
        <f t="shared" si="22"/>
        <v/>
      </c>
      <c r="AJ10" s="216" t="str">
        <f t="shared" si="23"/>
        <v/>
      </c>
      <c r="AK10" s="216" t="str">
        <f t="shared" si="24"/>
        <v/>
      </c>
      <c r="AL10" s="216" t="str">
        <f t="shared" si="25"/>
        <v/>
      </c>
      <c r="AM10" s="217" t="str">
        <f t="shared" si="26"/>
        <v/>
      </c>
      <c r="AO10" s="215" t="str">
        <f t="shared" si="27"/>
        <v/>
      </c>
      <c r="AP10" s="216" t="str">
        <f t="shared" si="28"/>
        <v/>
      </c>
      <c r="AQ10" s="216" t="str">
        <f t="shared" si="29"/>
        <v/>
      </c>
      <c r="AR10" s="216" t="str">
        <f t="shared" si="30"/>
        <v/>
      </c>
      <c r="AS10" s="216" t="str">
        <f t="shared" si="31"/>
        <v/>
      </c>
      <c r="AT10" s="216" t="str">
        <f t="shared" si="32"/>
        <v/>
      </c>
      <c r="AU10" s="216" t="str">
        <f t="shared" si="33"/>
        <v/>
      </c>
      <c r="AV10" s="216" t="str">
        <f t="shared" si="34"/>
        <v/>
      </c>
      <c r="AW10" s="216" t="str">
        <f t="shared" si="35"/>
        <v/>
      </c>
      <c r="AX10" s="217" t="str">
        <f t="shared" si="36"/>
        <v/>
      </c>
      <c r="AZ10" s="211" t="str">
        <f t="shared" si="37"/>
        <v/>
      </c>
      <c r="BA10" s="212" t="str">
        <f t="shared" si="38"/>
        <v/>
      </c>
    </row>
    <row r="11" spans="1:53" s="35" customFormat="1" x14ac:dyDescent="0.25">
      <c r="A11" s="27">
        <v>16</v>
      </c>
      <c r="B11" s="23"/>
      <c r="C11" s="424"/>
      <c r="D11" s="23"/>
      <c r="E11" s="25">
        <f>'Value Calc'!$A$2</f>
        <v>0</v>
      </c>
      <c r="F11" s="601"/>
      <c r="G11" s="601"/>
      <c r="H11" s="25" t="str">
        <f t="shared" si="0"/>
        <v/>
      </c>
      <c r="I11" s="25" t="str">
        <f t="shared" si="1"/>
        <v/>
      </c>
      <c r="J11" s="601"/>
      <c r="K11" s="601"/>
      <c r="L11" s="25" t="str">
        <f t="shared" si="2"/>
        <v/>
      </c>
      <c r="M11" s="203" t="str">
        <f t="shared" si="3"/>
        <v/>
      </c>
      <c r="N11" s="204" t="str">
        <f t="shared" si="4"/>
        <v/>
      </c>
      <c r="O11" s="204" t="str">
        <f t="shared" si="5"/>
        <v/>
      </c>
      <c r="P11" s="204" t="str">
        <f t="shared" si="6"/>
        <v/>
      </c>
      <c r="Q11" s="204" t="str">
        <f t="shared" si="7"/>
        <v/>
      </c>
      <c r="R11" s="204" t="str">
        <f t="shared" si="39"/>
        <v/>
      </c>
      <c r="S11" s="204" t="str">
        <f t="shared" si="40"/>
        <v/>
      </c>
      <c r="T11" s="204" t="str">
        <f t="shared" si="8"/>
        <v/>
      </c>
      <c r="U11" s="205" t="str">
        <f t="shared" si="9"/>
        <v/>
      </c>
      <c r="V11" s="184"/>
      <c r="W11" s="215" t="str">
        <f t="shared" si="10"/>
        <v/>
      </c>
      <c r="X11" s="216" t="str">
        <f t="shared" si="11"/>
        <v/>
      </c>
      <c r="Y11" s="216" t="str">
        <f t="shared" si="12"/>
        <v/>
      </c>
      <c r="Z11" s="216" t="str">
        <f t="shared" si="13"/>
        <v/>
      </c>
      <c r="AA11" s="216" t="str">
        <f t="shared" si="14"/>
        <v/>
      </c>
      <c r="AB11" s="216" t="str">
        <f t="shared" si="15"/>
        <v/>
      </c>
      <c r="AC11" s="216" t="str">
        <f t="shared" si="16"/>
        <v/>
      </c>
      <c r="AD11" s="216" t="str">
        <f t="shared" si="17"/>
        <v/>
      </c>
      <c r="AE11" s="216" t="str">
        <f t="shared" si="18"/>
        <v/>
      </c>
      <c r="AF11" s="216" t="str">
        <f t="shared" si="19"/>
        <v/>
      </c>
      <c r="AG11" s="216" t="str">
        <f t="shared" si="20"/>
        <v/>
      </c>
      <c r="AH11" s="216" t="str">
        <f t="shared" si="21"/>
        <v/>
      </c>
      <c r="AI11" s="216" t="str">
        <f t="shared" si="22"/>
        <v/>
      </c>
      <c r="AJ11" s="216" t="str">
        <f t="shared" si="23"/>
        <v/>
      </c>
      <c r="AK11" s="216" t="str">
        <f t="shared" si="24"/>
        <v/>
      </c>
      <c r="AL11" s="216" t="str">
        <f t="shared" si="25"/>
        <v/>
      </c>
      <c r="AM11" s="217" t="str">
        <f t="shared" si="26"/>
        <v/>
      </c>
      <c r="AO11" s="215" t="str">
        <f t="shared" si="27"/>
        <v/>
      </c>
      <c r="AP11" s="216" t="str">
        <f t="shared" si="28"/>
        <v/>
      </c>
      <c r="AQ11" s="216" t="str">
        <f t="shared" si="29"/>
        <v/>
      </c>
      <c r="AR11" s="216" t="str">
        <f t="shared" si="30"/>
        <v/>
      </c>
      <c r="AS11" s="216" t="str">
        <f t="shared" si="31"/>
        <v/>
      </c>
      <c r="AT11" s="216" t="str">
        <f t="shared" si="32"/>
        <v/>
      </c>
      <c r="AU11" s="216" t="str">
        <f t="shared" si="33"/>
        <v/>
      </c>
      <c r="AV11" s="216" t="str">
        <f t="shared" si="34"/>
        <v/>
      </c>
      <c r="AW11" s="216" t="str">
        <f t="shared" si="35"/>
        <v/>
      </c>
      <c r="AX11" s="217" t="str">
        <f t="shared" si="36"/>
        <v/>
      </c>
      <c r="AZ11" s="211" t="str">
        <f t="shared" si="37"/>
        <v/>
      </c>
      <c r="BA11" s="212" t="str">
        <f t="shared" si="38"/>
        <v/>
      </c>
    </row>
    <row r="12" spans="1:53" s="35" customFormat="1" x14ac:dyDescent="0.25">
      <c r="A12" s="27">
        <v>15</v>
      </c>
      <c r="B12" s="23"/>
      <c r="C12" s="424"/>
      <c r="D12" s="23"/>
      <c r="E12" s="25">
        <f>'Value Calc'!$A$2</f>
        <v>0</v>
      </c>
      <c r="F12" s="601"/>
      <c r="G12" s="601"/>
      <c r="H12" s="25" t="str">
        <f t="shared" si="0"/>
        <v/>
      </c>
      <c r="I12" s="25" t="str">
        <f t="shared" si="1"/>
        <v/>
      </c>
      <c r="J12" s="601"/>
      <c r="K12" s="601"/>
      <c r="L12" s="25" t="str">
        <f t="shared" si="2"/>
        <v/>
      </c>
      <c r="M12" s="203" t="str">
        <f t="shared" si="3"/>
        <v/>
      </c>
      <c r="N12" s="204" t="str">
        <f t="shared" si="4"/>
        <v/>
      </c>
      <c r="O12" s="204" t="str">
        <f t="shared" si="5"/>
        <v/>
      </c>
      <c r="P12" s="204" t="str">
        <f t="shared" si="6"/>
        <v/>
      </c>
      <c r="Q12" s="204" t="str">
        <f t="shared" si="7"/>
        <v/>
      </c>
      <c r="R12" s="204" t="str">
        <f t="shared" si="39"/>
        <v/>
      </c>
      <c r="S12" s="204" t="str">
        <f t="shared" si="40"/>
        <v/>
      </c>
      <c r="T12" s="204" t="str">
        <f t="shared" si="8"/>
        <v/>
      </c>
      <c r="U12" s="205" t="str">
        <f t="shared" si="9"/>
        <v/>
      </c>
      <c r="V12" s="184"/>
      <c r="W12" s="215" t="str">
        <f t="shared" si="10"/>
        <v/>
      </c>
      <c r="X12" s="216" t="str">
        <f t="shared" si="11"/>
        <v/>
      </c>
      <c r="Y12" s="216" t="str">
        <f t="shared" si="12"/>
        <v/>
      </c>
      <c r="Z12" s="216" t="str">
        <f t="shared" si="13"/>
        <v/>
      </c>
      <c r="AA12" s="216" t="str">
        <f t="shared" si="14"/>
        <v/>
      </c>
      <c r="AB12" s="216" t="str">
        <f t="shared" si="15"/>
        <v/>
      </c>
      <c r="AC12" s="216" t="str">
        <f t="shared" si="16"/>
        <v/>
      </c>
      <c r="AD12" s="216" t="str">
        <f t="shared" si="17"/>
        <v/>
      </c>
      <c r="AE12" s="216" t="str">
        <f t="shared" si="18"/>
        <v/>
      </c>
      <c r="AF12" s="216" t="str">
        <f t="shared" si="19"/>
        <v/>
      </c>
      <c r="AG12" s="216" t="str">
        <f t="shared" si="20"/>
        <v/>
      </c>
      <c r="AH12" s="216" t="str">
        <f t="shared" si="21"/>
        <v/>
      </c>
      <c r="AI12" s="216" t="str">
        <f t="shared" si="22"/>
        <v/>
      </c>
      <c r="AJ12" s="216" t="str">
        <f t="shared" si="23"/>
        <v/>
      </c>
      <c r="AK12" s="216" t="str">
        <f t="shared" si="24"/>
        <v/>
      </c>
      <c r="AL12" s="216" t="str">
        <f t="shared" si="25"/>
        <v/>
      </c>
      <c r="AM12" s="217" t="str">
        <f t="shared" si="26"/>
        <v/>
      </c>
      <c r="AO12" s="215" t="str">
        <f t="shared" si="27"/>
        <v/>
      </c>
      <c r="AP12" s="216" t="str">
        <f t="shared" si="28"/>
        <v/>
      </c>
      <c r="AQ12" s="216" t="str">
        <f t="shared" si="29"/>
        <v/>
      </c>
      <c r="AR12" s="216" t="str">
        <f t="shared" si="30"/>
        <v/>
      </c>
      <c r="AS12" s="216" t="str">
        <f t="shared" si="31"/>
        <v/>
      </c>
      <c r="AT12" s="216" t="str">
        <f t="shared" si="32"/>
        <v/>
      </c>
      <c r="AU12" s="216" t="str">
        <f t="shared" si="33"/>
        <v/>
      </c>
      <c r="AV12" s="216" t="str">
        <f t="shared" si="34"/>
        <v/>
      </c>
      <c r="AW12" s="216" t="str">
        <f t="shared" si="35"/>
        <v/>
      </c>
      <c r="AX12" s="217" t="str">
        <f t="shared" si="36"/>
        <v/>
      </c>
      <c r="AZ12" s="211" t="str">
        <f t="shared" si="37"/>
        <v/>
      </c>
      <c r="BA12" s="212" t="str">
        <f t="shared" si="38"/>
        <v/>
      </c>
    </row>
    <row r="13" spans="1:53" s="35" customFormat="1" x14ac:dyDescent="0.25">
      <c r="A13" s="27">
        <v>14</v>
      </c>
      <c r="B13" s="23"/>
      <c r="C13" s="424"/>
      <c r="D13" s="23"/>
      <c r="E13" s="25">
        <f>'Value Calc'!$A$2</f>
        <v>0</v>
      </c>
      <c r="F13" s="601"/>
      <c r="G13" s="601"/>
      <c r="H13" s="25" t="str">
        <f t="shared" si="0"/>
        <v/>
      </c>
      <c r="I13" s="25" t="str">
        <f t="shared" si="1"/>
        <v/>
      </c>
      <c r="J13" s="601"/>
      <c r="K13" s="601"/>
      <c r="L13" s="25" t="str">
        <f t="shared" si="2"/>
        <v/>
      </c>
      <c r="M13" s="203" t="str">
        <f t="shared" si="3"/>
        <v/>
      </c>
      <c r="N13" s="204" t="str">
        <f t="shared" si="4"/>
        <v/>
      </c>
      <c r="O13" s="204" t="str">
        <f t="shared" si="5"/>
        <v/>
      </c>
      <c r="P13" s="204" t="str">
        <f t="shared" si="6"/>
        <v/>
      </c>
      <c r="Q13" s="204" t="str">
        <f t="shared" si="7"/>
        <v/>
      </c>
      <c r="R13" s="204" t="str">
        <f t="shared" si="39"/>
        <v/>
      </c>
      <c r="S13" s="204" t="str">
        <f t="shared" si="40"/>
        <v/>
      </c>
      <c r="T13" s="204" t="str">
        <f t="shared" si="8"/>
        <v/>
      </c>
      <c r="U13" s="205" t="str">
        <f t="shared" si="9"/>
        <v/>
      </c>
      <c r="V13" s="184"/>
      <c r="W13" s="215" t="str">
        <f t="shared" si="10"/>
        <v/>
      </c>
      <c r="X13" s="216" t="str">
        <f t="shared" si="11"/>
        <v/>
      </c>
      <c r="Y13" s="216" t="str">
        <f t="shared" si="12"/>
        <v/>
      </c>
      <c r="Z13" s="216" t="str">
        <f t="shared" si="13"/>
        <v/>
      </c>
      <c r="AA13" s="216" t="str">
        <f t="shared" si="14"/>
        <v/>
      </c>
      <c r="AB13" s="216" t="str">
        <f t="shared" si="15"/>
        <v/>
      </c>
      <c r="AC13" s="216" t="str">
        <f t="shared" si="16"/>
        <v/>
      </c>
      <c r="AD13" s="216" t="str">
        <f t="shared" si="17"/>
        <v/>
      </c>
      <c r="AE13" s="216" t="str">
        <f t="shared" si="18"/>
        <v/>
      </c>
      <c r="AF13" s="216" t="str">
        <f t="shared" si="19"/>
        <v/>
      </c>
      <c r="AG13" s="216" t="str">
        <f t="shared" si="20"/>
        <v/>
      </c>
      <c r="AH13" s="216" t="str">
        <f t="shared" si="21"/>
        <v/>
      </c>
      <c r="AI13" s="216" t="str">
        <f t="shared" si="22"/>
        <v/>
      </c>
      <c r="AJ13" s="216" t="str">
        <f t="shared" si="23"/>
        <v/>
      </c>
      <c r="AK13" s="216" t="str">
        <f t="shared" si="24"/>
        <v/>
      </c>
      <c r="AL13" s="216" t="str">
        <f t="shared" si="25"/>
        <v/>
      </c>
      <c r="AM13" s="217" t="str">
        <f t="shared" si="26"/>
        <v/>
      </c>
      <c r="AO13" s="215" t="str">
        <f t="shared" si="27"/>
        <v/>
      </c>
      <c r="AP13" s="216" t="str">
        <f t="shared" si="28"/>
        <v/>
      </c>
      <c r="AQ13" s="216" t="str">
        <f t="shared" si="29"/>
        <v/>
      </c>
      <c r="AR13" s="216" t="str">
        <f t="shared" si="30"/>
        <v/>
      </c>
      <c r="AS13" s="216" t="str">
        <f t="shared" si="31"/>
        <v/>
      </c>
      <c r="AT13" s="216" t="str">
        <f t="shared" si="32"/>
        <v/>
      </c>
      <c r="AU13" s="216" t="str">
        <f t="shared" si="33"/>
        <v/>
      </c>
      <c r="AV13" s="216" t="str">
        <f t="shared" si="34"/>
        <v/>
      </c>
      <c r="AW13" s="216" t="str">
        <f t="shared" si="35"/>
        <v/>
      </c>
      <c r="AX13" s="217" t="str">
        <f t="shared" si="36"/>
        <v/>
      </c>
      <c r="AZ13" s="211" t="str">
        <f t="shared" si="37"/>
        <v/>
      </c>
      <c r="BA13" s="212" t="str">
        <f t="shared" si="38"/>
        <v/>
      </c>
    </row>
    <row r="14" spans="1:53" s="35" customFormat="1" x14ac:dyDescent="0.25">
      <c r="A14" s="27">
        <v>13</v>
      </c>
      <c r="B14" s="23"/>
      <c r="C14" s="424"/>
      <c r="D14" s="23"/>
      <c r="E14" s="25">
        <f>'Value Calc'!$A$2</f>
        <v>0</v>
      </c>
      <c r="F14" s="601"/>
      <c r="G14" s="601"/>
      <c r="H14" s="25" t="str">
        <f t="shared" si="0"/>
        <v/>
      </c>
      <c r="I14" s="25" t="str">
        <f t="shared" si="1"/>
        <v/>
      </c>
      <c r="J14" s="601"/>
      <c r="K14" s="601"/>
      <c r="L14" s="25" t="str">
        <f t="shared" si="2"/>
        <v/>
      </c>
      <c r="M14" s="203" t="str">
        <f t="shared" si="3"/>
        <v/>
      </c>
      <c r="N14" s="204" t="str">
        <f t="shared" si="4"/>
        <v/>
      </c>
      <c r="O14" s="204" t="str">
        <f t="shared" si="5"/>
        <v/>
      </c>
      <c r="P14" s="204" t="str">
        <f t="shared" si="6"/>
        <v/>
      </c>
      <c r="Q14" s="204" t="str">
        <f t="shared" si="7"/>
        <v/>
      </c>
      <c r="R14" s="204" t="str">
        <f t="shared" si="39"/>
        <v/>
      </c>
      <c r="S14" s="204" t="str">
        <f t="shared" si="40"/>
        <v/>
      </c>
      <c r="T14" s="204" t="str">
        <f t="shared" si="8"/>
        <v/>
      </c>
      <c r="U14" s="205" t="str">
        <f t="shared" si="9"/>
        <v/>
      </c>
      <c r="V14" s="184"/>
      <c r="W14" s="215" t="str">
        <f t="shared" si="10"/>
        <v/>
      </c>
      <c r="X14" s="216" t="str">
        <f t="shared" si="11"/>
        <v/>
      </c>
      <c r="Y14" s="216" t="str">
        <f t="shared" si="12"/>
        <v/>
      </c>
      <c r="Z14" s="216" t="str">
        <f t="shared" si="13"/>
        <v/>
      </c>
      <c r="AA14" s="216" t="str">
        <f t="shared" si="14"/>
        <v/>
      </c>
      <c r="AB14" s="216" t="str">
        <f t="shared" si="15"/>
        <v/>
      </c>
      <c r="AC14" s="216" t="str">
        <f t="shared" si="16"/>
        <v/>
      </c>
      <c r="AD14" s="216" t="str">
        <f t="shared" si="17"/>
        <v/>
      </c>
      <c r="AE14" s="216" t="str">
        <f t="shared" si="18"/>
        <v/>
      </c>
      <c r="AF14" s="216" t="str">
        <f t="shared" si="19"/>
        <v/>
      </c>
      <c r="AG14" s="216" t="str">
        <f t="shared" si="20"/>
        <v/>
      </c>
      <c r="AH14" s="216" t="str">
        <f t="shared" si="21"/>
        <v/>
      </c>
      <c r="AI14" s="216" t="str">
        <f t="shared" si="22"/>
        <v/>
      </c>
      <c r="AJ14" s="216" t="str">
        <f t="shared" si="23"/>
        <v/>
      </c>
      <c r="AK14" s="216" t="str">
        <f t="shared" si="24"/>
        <v/>
      </c>
      <c r="AL14" s="216" t="str">
        <f t="shared" si="25"/>
        <v/>
      </c>
      <c r="AM14" s="217" t="str">
        <f t="shared" si="26"/>
        <v/>
      </c>
      <c r="AO14" s="215" t="str">
        <f t="shared" si="27"/>
        <v/>
      </c>
      <c r="AP14" s="216" t="str">
        <f t="shared" si="28"/>
        <v/>
      </c>
      <c r="AQ14" s="216" t="str">
        <f t="shared" si="29"/>
        <v/>
      </c>
      <c r="AR14" s="216" t="str">
        <f t="shared" si="30"/>
        <v/>
      </c>
      <c r="AS14" s="216" t="str">
        <f t="shared" si="31"/>
        <v/>
      </c>
      <c r="AT14" s="216" t="str">
        <f t="shared" si="32"/>
        <v/>
      </c>
      <c r="AU14" s="216" t="str">
        <f t="shared" si="33"/>
        <v/>
      </c>
      <c r="AV14" s="216" t="str">
        <f t="shared" si="34"/>
        <v/>
      </c>
      <c r="AW14" s="216" t="str">
        <f t="shared" si="35"/>
        <v/>
      </c>
      <c r="AX14" s="217" t="str">
        <f t="shared" si="36"/>
        <v/>
      </c>
      <c r="AZ14" s="211" t="str">
        <f t="shared" si="37"/>
        <v/>
      </c>
      <c r="BA14" s="212" t="str">
        <f t="shared" si="38"/>
        <v/>
      </c>
    </row>
    <row r="15" spans="1:53" s="35" customFormat="1" x14ac:dyDescent="0.25">
      <c r="A15" s="27">
        <v>12</v>
      </c>
      <c r="B15" s="23"/>
      <c r="C15" s="424"/>
      <c r="D15" s="23"/>
      <c r="E15" s="25">
        <f>'Value Calc'!$A$2</f>
        <v>0</v>
      </c>
      <c r="F15" s="601"/>
      <c r="G15" s="601"/>
      <c r="H15" s="25" t="str">
        <f t="shared" si="0"/>
        <v/>
      </c>
      <c r="I15" s="25" t="str">
        <f t="shared" si="1"/>
        <v/>
      </c>
      <c r="J15" s="601"/>
      <c r="K15" s="601"/>
      <c r="L15" s="25" t="str">
        <f t="shared" si="2"/>
        <v/>
      </c>
      <c r="M15" s="203" t="str">
        <f t="shared" si="3"/>
        <v/>
      </c>
      <c r="N15" s="204" t="str">
        <f t="shared" si="4"/>
        <v/>
      </c>
      <c r="O15" s="204" t="str">
        <f t="shared" si="5"/>
        <v/>
      </c>
      <c r="P15" s="204" t="str">
        <f t="shared" si="6"/>
        <v/>
      </c>
      <c r="Q15" s="204" t="str">
        <f t="shared" si="7"/>
        <v/>
      </c>
      <c r="R15" s="204" t="str">
        <f t="shared" si="39"/>
        <v/>
      </c>
      <c r="S15" s="204" t="str">
        <f t="shared" si="40"/>
        <v/>
      </c>
      <c r="T15" s="204" t="str">
        <f t="shared" si="8"/>
        <v/>
      </c>
      <c r="U15" s="205" t="str">
        <f t="shared" si="9"/>
        <v/>
      </c>
      <c r="V15" s="184"/>
      <c r="W15" s="215" t="str">
        <f t="shared" si="10"/>
        <v/>
      </c>
      <c r="X15" s="216" t="str">
        <f t="shared" si="11"/>
        <v/>
      </c>
      <c r="Y15" s="216" t="str">
        <f t="shared" si="12"/>
        <v/>
      </c>
      <c r="Z15" s="216" t="str">
        <f t="shared" si="13"/>
        <v/>
      </c>
      <c r="AA15" s="216" t="str">
        <f t="shared" si="14"/>
        <v/>
      </c>
      <c r="AB15" s="216" t="str">
        <f t="shared" si="15"/>
        <v/>
      </c>
      <c r="AC15" s="216" t="str">
        <f t="shared" si="16"/>
        <v/>
      </c>
      <c r="AD15" s="216" t="str">
        <f t="shared" si="17"/>
        <v/>
      </c>
      <c r="AE15" s="216" t="str">
        <f t="shared" si="18"/>
        <v/>
      </c>
      <c r="AF15" s="216" t="str">
        <f t="shared" si="19"/>
        <v/>
      </c>
      <c r="AG15" s="216" t="str">
        <f t="shared" si="20"/>
        <v/>
      </c>
      <c r="AH15" s="216" t="str">
        <f t="shared" si="21"/>
        <v/>
      </c>
      <c r="AI15" s="216" t="str">
        <f t="shared" si="22"/>
        <v/>
      </c>
      <c r="AJ15" s="216" t="str">
        <f t="shared" si="23"/>
        <v/>
      </c>
      <c r="AK15" s="216" t="str">
        <f t="shared" si="24"/>
        <v/>
      </c>
      <c r="AL15" s="216" t="str">
        <f t="shared" si="25"/>
        <v/>
      </c>
      <c r="AM15" s="217" t="str">
        <f t="shared" si="26"/>
        <v/>
      </c>
      <c r="AO15" s="215" t="str">
        <f t="shared" si="27"/>
        <v/>
      </c>
      <c r="AP15" s="216" t="str">
        <f t="shared" si="28"/>
        <v/>
      </c>
      <c r="AQ15" s="216" t="str">
        <f t="shared" si="29"/>
        <v/>
      </c>
      <c r="AR15" s="216" t="str">
        <f t="shared" si="30"/>
        <v/>
      </c>
      <c r="AS15" s="216" t="str">
        <f t="shared" si="31"/>
        <v/>
      </c>
      <c r="AT15" s="216" t="str">
        <f t="shared" si="32"/>
        <v/>
      </c>
      <c r="AU15" s="216" t="str">
        <f t="shared" si="33"/>
        <v/>
      </c>
      <c r="AV15" s="216" t="str">
        <f t="shared" si="34"/>
        <v/>
      </c>
      <c r="AW15" s="216" t="str">
        <f t="shared" si="35"/>
        <v/>
      </c>
      <c r="AX15" s="217" t="str">
        <f t="shared" si="36"/>
        <v/>
      </c>
      <c r="AZ15" s="211" t="str">
        <f t="shared" si="37"/>
        <v/>
      </c>
      <c r="BA15" s="212" t="str">
        <f t="shared" si="38"/>
        <v/>
      </c>
    </row>
    <row r="16" spans="1:53" s="35" customFormat="1" x14ac:dyDescent="0.25">
      <c r="A16" s="27">
        <v>11</v>
      </c>
      <c r="B16" s="23"/>
      <c r="C16" s="424"/>
      <c r="D16" s="23"/>
      <c r="E16" s="25">
        <f>'Value Calc'!$A$2</f>
        <v>0</v>
      </c>
      <c r="F16" s="601"/>
      <c r="G16" s="601"/>
      <c r="H16" s="25" t="str">
        <f t="shared" si="0"/>
        <v/>
      </c>
      <c r="I16" s="25" t="str">
        <f t="shared" si="1"/>
        <v/>
      </c>
      <c r="J16" s="601"/>
      <c r="K16" s="601"/>
      <c r="L16" s="25" t="str">
        <f t="shared" si="2"/>
        <v/>
      </c>
      <c r="M16" s="203" t="str">
        <f t="shared" si="3"/>
        <v/>
      </c>
      <c r="N16" s="204" t="str">
        <f t="shared" si="4"/>
        <v/>
      </c>
      <c r="O16" s="204" t="str">
        <f t="shared" si="5"/>
        <v/>
      </c>
      <c r="P16" s="204" t="str">
        <f t="shared" si="6"/>
        <v/>
      </c>
      <c r="Q16" s="204" t="str">
        <f t="shared" si="7"/>
        <v/>
      </c>
      <c r="R16" s="204" t="str">
        <f t="shared" si="39"/>
        <v/>
      </c>
      <c r="S16" s="204" t="str">
        <f t="shared" si="40"/>
        <v/>
      </c>
      <c r="T16" s="204" t="str">
        <f t="shared" si="8"/>
        <v/>
      </c>
      <c r="U16" s="205" t="str">
        <f t="shared" si="9"/>
        <v/>
      </c>
      <c r="V16" s="184"/>
      <c r="W16" s="215" t="str">
        <f t="shared" si="10"/>
        <v/>
      </c>
      <c r="X16" s="216" t="str">
        <f t="shared" si="11"/>
        <v/>
      </c>
      <c r="Y16" s="216" t="str">
        <f t="shared" si="12"/>
        <v/>
      </c>
      <c r="Z16" s="216" t="str">
        <f t="shared" si="13"/>
        <v/>
      </c>
      <c r="AA16" s="216" t="str">
        <f t="shared" si="14"/>
        <v/>
      </c>
      <c r="AB16" s="216" t="str">
        <f t="shared" si="15"/>
        <v/>
      </c>
      <c r="AC16" s="216" t="str">
        <f t="shared" si="16"/>
        <v/>
      </c>
      <c r="AD16" s="216" t="str">
        <f t="shared" si="17"/>
        <v/>
      </c>
      <c r="AE16" s="216" t="str">
        <f t="shared" si="18"/>
        <v/>
      </c>
      <c r="AF16" s="216" t="str">
        <f t="shared" si="19"/>
        <v/>
      </c>
      <c r="AG16" s="216" t="str">
        <f t="shared" si="20"/>
        <v/>
      </c>
      <c r="AH16" s="216" t="str">
        <f t="shared" si="21"/>
        <v/>
      </c>
      <c r="AI16" s="216" t="str">
        <f t="shared" si="22"/>
        <v/>
      </c>
      <c r="AJ16" s="216" t="str">
        <f t="shared" si="23"/>
        <v/>
      </c>
      <c r="AK16" s="216" t="str">
        <f t="shared" si="24"/>
        <v/>
      </c>
      <c r="AL16" s="216" t="str">
        <f t="shared" si="25"/>
        <v/>
      </c>
      <c r="AM16" s="217" t="str">
        <f t="shared" si="26"/>
        <v/>
      </c>
      <c r="AO16" s="215" t="str">
        <f t="shared" si="27"/>
        <v/>
      </c>
      <c r="AP16" s="216" t="str">
        <f t="shared" si="28"/>
        <v/>
      </c>
      <c r="AQ16" s="216" t="str">
        <f t="shared" si="29"/>
        <v/>
      </c>
      <c r="AR16" s="216" t="str">
        <f t="shared" si="30"/>
        <v/>
      </c>
      <c r="AS16" s="216" t="str">
        <f t="shared" si="31"/>
        <v/>
      </c>
      <c r="AT16" s="216" t="str">
        <f t="shared" si="32"/>
        <v/>
      </c>
      <c r="AU16" s="216" t="str">
        <f t="shared" si="33"/>
        <v/>
      </c>
      <c r="AV16" s="216" t="str">
        <f t="shared" si="34"/>
        <v/>
      </c>
      <c r="AW16" s="216" t="str">
        <f t="shared" si="35"/>
        <v/>
      </c>
      <c r="AX16" s="217" t="str">
        <f t="shared" si="36"/>
        <v/>
      </c>
      <c r="AZ16" s="211" t="str">
        <f t="shared" si="37"/>
        <v/>
      </c>
      <c r="BA16" s="212" t="str">
        <f t="shared" si="38"/>
        <v/>
      </c>
    </row>
    <row r="17" spans="1:53" s="35" customFormat="1" x14ac:dyDescent="0.25">
      <c r="A17" s="27">
        <v>10</v>
      </c>
      <c r="B17" s="23"/>
      <c r="C17" s="424"/>
      <c r="D17" s="23"/>
      <c r="E17" s="25">
        <f>'Value Calc'!$A$2</f>
        <v>0</v>
      </c>
      <c r="F17" s="601"/>
      <c r="G17" s="601"/>
      <c r="H17" s="25" t="str">
        <f t="shared" si="0"/>
        <v/>
      </c>
      <c r="I17" s="25" t="str">
        <f t="shared" si="1"/>
        <v/>
      </c>
      <c r="J17" s="601"/>
      <c r="K17" s="601"/>
      <c r="L17" s="25" t="str">
        <f t="shared" si="2"/>
        <v/>
      </c>
      <c r="M17" s="203" t="str">
        <f t="shared" si="3"/>
        <v/>
      </c>
      <c r="N17" s="204" t="str">
        <f t="shared" si="4"/>
        <v/>
      </c>
      <c r="O17" s="204" t="str">
        <f t="shared" si="5"/>
        <v/>
      </c>
      <c r="P17" s="204" t="str">
        <f t="shared" si="6"/>
        <v/>
      </c>
      <c r="Q17" s="204" t="str">
        <f t="shared" si="7"/>
        <v/>
      </c>
      <c r="R17" s="204" t="str">
        <f t="shared" si="39"/>
        <v/>
      </c>
      <c r="S17" s="204" t="str">
        <f t="shared" si="40"/>
        <v/>
      </c>
      <c r="T17" s="204" t="str">
        <f t="shared" si="8"/>
        <v/>
      </c>
      <c r="U17" s="205" t="str">
        <f t="shared" si="9"/>
        <v/>
      </c>
      <c r="V17" s="184"/>
      <c r="W17" s="215" t="str">
        <f t="shared" si="10"/>
        <v/>
      </c>
      <c r="X17" s="216" t="str">
        <f t="shared" si="11"/>
        <v/>
      </c>
      <c r="Y17" s="216" t="str">
        <f t="shared" si="12"/>
        <v/>
      </c>
      <c r="Z17" s="216" t="str">
        <f t="shared" si="13"/>
        <v/>
      </c>
      <c r="AA17" s="216" t="str">
        <f t="shared" si="14"/>
        <v/>
      </c>
      <c r="AB17" s="216" t="str">
        <f t="shared" si="15"/>
        <v/>
      </c>
      <c r="AC17" s="216" t="str">
        <f t="shared" si="16"/>
        <v/>
      </c>
      <c r="AD17" s="216" t="str">
        <f t="shared" si="17"/>
        <v/>
      </c>
      <c r="AE17" s="216" t="str">
        <f t="shared" si="18"/>
        <v/>
      </c>
      <c r="AF17" s="216" t="str">
        <f t="shared" si="19"/>
        <v/>
      </c>
      <c r="AG17" s="216" t="str">
        <f t="shared" si="20"/>
        <v/>
      </c>
      <c r="AH17" s="216" t="str">
        <f t="shared" si="21"/>
        <v/>
      </c>
      <c r="AI17" s="216" t="str">
        <f t="shared" si="22"/>
        <v/>
      </c>
      <c r="AJ17" s="216" t="str">
        <f t="shared" si="23"/>
        <v/>
      </c>
      <c r="AK17" s="216" t="str">
        <f t="shared" si="24"/>
        <v/>
      </c>
      <c r="AL17" s="216" t="str">
        <f t="shared" si="25"/>
        <v/>
      </c>
      <c r="AM17" s="217" t="str">
        <f t="shared" si="26"/>
        <v/>
      </c>
      <c r="AO17" s="215" t="str">
        <f t="shared" si="27"/>
        <v/>
      </c>
      <c r="AP17" s="216" t="str">
        <f t="shared" si="28"/>
        <v/>
      </c>
      <c r="AQ17" s="216" t="str">
        <f t="shared" si="29"/>
        <v/>
      </c>
      <c r="AR17" s="216" t="str">
        <f t="shared" si="30"/>
        <v/>
      </c>
      <c r="AS17" s="216" t="str">
        <f t="shared" si="31"/>
        <v/>
      </c>
      <c r="AT17" s="216" t="str">
        <f t="shared" si="32"/>
        <v/>
      </c>
      <c r="AU17" s="216" t="str">
        <f t="shared" si="33"/>
        <v/>
      </c>
      <c r="AV17" s="216" t="str">
        <f t="shared" si="34"/>
        <v/>
      </c>
      <c r="AW17" s="216" t="str">
        <f t="shared" si="35"/>
        <v/>
      </c>
      <c r="AX17" s="217" t="str">
        <f t="shared" si="36"/>
        <v/>
      </c>
      <c r="AZ17" s="211" t="str">
        <f t="shared" si="37"/>
        <v/>
      </c>
      <c r="BA17" s="212" t="str">
        <f t="shared" si="38"/>
        <v/>
      </c>
    </row>
    <row r="18" spans="1:53" s="35" customFormat="1" x14ac:dyDescent="0.25">
      <c r="A18" s="27">
        <v>9</v>
      </c>
      <c r="B18" s="23"/>
      <c r="C18" s="424"/>
      <c r="D18" s="23"/>
      <c r="E18" s="25">
        <f>'Value Calc'!$A$2</f>
        <v>0</v>
      </c>
      <c r="F18" s="601"/>
      <c r="G18" s="601"/>
      <c r="H18" s="25" t="str">
        <f t="shared" si="0"/>
        <v/>
      </c>
      <c r="I18" s="25" t="str">
        <f t="shared" si="1"/>
        <v/>
      </c>
      <c r="J18" s="601"/>
      <c r="K18" s="601"/>
      <c r="L18" s="25" t="str">
        <f t="shared" si="2"/>
        <v/>
      </c>
      <c r="M18" s="203" t="str">
        <f t="shared" si="3"/>
        <v/>
      </c>
      <c r="N18" s="204" t="str">
        <f t="shared" si="4"/>
        <v/>
      </c>
      <c r="O18" s="204" t="str">
        <f t="shared" si="5"/>
        <v/>
      </c>
      <c r="P18" s="204" t="str">
        <f t="shared" si="6"/>
        <v/>
      </c>
      <c r="Q18" s="204" t="str">
        <f t="shared" si="7"/>
        <v/>
      </c>
      <c r="R18" s="204" t="str">
        <f t="shared" si="39"/>
        <v/>
      </c>
      <c r="S18" s="204" t="str">
        <f t="shared" si="40"/>
        <v/>
      </c>
      <c r="T18" s="204" t="str">
        <f t="shared" si="8"/>
        <v/>
      </c>
      <c r="U18" s="205" t="str">
        <f t="shared" si="9"/>
        <v/>
      </c>
      <c r="V18" s="184"/>
      <c r="W18" s="215" t="str">
        <f t="shared" si="10"/>
        <v/>
      </c>
      <c r="X18" s="216" t="str">
        <f t="shared" si="11"/>
        <v/>
      </c>
      <c r="Y18" s="216" t="str">
        <f t="shared" si="12"/>
        <v/>
      </c>
      <c r="Z18" s="216" t="str">
        <f t="shared" si="13"/>
        <v/>
      </c>
      <c r="AA18" s="216" t="str">
        <f t="shared" si="14"/>
        <v/>
      </c>
      <c r="AB18" s="216" t="str">
        <f t="shared" si="15"/>
        <v/>
      </c>
      <c r="AC18" s="216" t="str">
        <f t="shared" si="16"/>
        <v/>
      </c>
      <c r="AD18" s="216" t="str">
        <f t="shared" si="17"/>
        <v/>
      </c>
      <c r="AE18" s="216" t="str">
        <f t="shared" si="18"/>
        <v/>
      </c>
      <c r="AF18" s="216" t="str">
        <f t="shared" si="19"/>
        <v/>
      </c>
      <c r="AG18" s="216" t="str">
        <f t="shared" si="20"/>
        <v/>
      </c>
      <c r="AH18" s="216" t="str">
        <f t="shared" si="21"/>
        <v/>
      </c>
      <c r="AI18" s="216" t="str">
        <f t="shared" si="22"/>
        <v/>
      </c>
      <c r="AJ18" s="216" t="str">
        <f t="shared" si="23"/>
        <v/>
      </c>
      <c r="AK18" s="216" t="str">
        <f t="shared" si="24"/>
        <v/>
      </c>
      <c r="AL18" s="216" t="str">
        <f t="shared" si="25"/>
        <v/>
      </c>
      <c r="AM18" s="217" t="str">
        <f t="shared" si="26"/>
        <v/>
      </c>
      <c r="AO18" s="215" t="str">
        <f t="shared" si="27"/>
        <v/>
      </c>
      <c r="AP18" s="216" t="str">
        <f t="shared" si="28"/>
        <v/>
      </c>
      <c r="AQ18" s="216" t="str">
        <f t="shared" si="29"/>
        <v/>
      </c>
      <c r="AR18" s="216" t="str">
        <f t="shared" si="30"/>
        <v/>
      </c>
      <c r="AS18" s="216" t="str">
        <f t="shared" si="31"/>
        <v/>
      </c>
      <c r="AT18" s="216" t="str">
        <f t="shared" si="32"/>
        <v/>
      </c>
      <c r="AU18" s="216" t="str">
        <f t="shared" si="33"/>
        <v/>
      </c>
      <c r="AV18" s="216" t="str">
        <f t="shared" si="34"/>
        <v/>
      </c>
      <c r="AW18" s="216" t="str">
        <f t="shared" si="35"/>
        <v/>
      </c>
      <c r="AX18" s="217" t="str">
        <f t="shared" si="36"/>
        <v/>
      </c>
      <c r="AZ18" s="211" t="str">
        <f t="shared" si="37"/>
        <v/>
      </c>
      <c r="BA18" s="212" t="str">
        <f t="shared" si="38"/>
        <v/>
      </c>
    </row>
    <row r="19" spans="1:53" s="35" customFormat="1" x14ac:dyDescent="0.25">
      <c r="A19" s="27">
        <v>8</v>
      </c>
      <c r="B19" s="23"/>
      <c r="C19" s="424"/>
      <c r="D19" s="23"/>
      <c r="E19" s="25">
        <f>'Value Calc'!$A$2</f>
        <v>0</v>
      </c>
      <c r="F19" s="601"/>
      <c r="G19" s="601"/>
      <c r="H19" s="25" t="str">
        <f t="shared" si="0"/>
        <v/>
      </c>
      <c r="I19" s="25" t="str">
        <f t="shared" si="1"/>
        <v/>
      </c>
      <c r="J19" s="601"/>
      <c r="K19" s="601"/>
      <c r="L19" s="25" t="str">
        <f t="shared" si="2"/>
        <v/>
      </c>
      <c r="M19" s="203" t="str">
        <f t="shared" si="3"/>
        <v/>
      </c>
      <c r="N19" s="204" t="str">
        <f t="shared" si="4"/>
        <v/>
      </c>
      <c r="O19" s="204" t="str">
        <f t="shared" si="5"/>
        <v/>
      </c>
      <c r="P19" s="204" t="str">
        <f t="shared" si="6"/>
        <v/>
      </c>
      <c r="Q19" s="204" t="str">
        <f t="shared" si="7"/>
        <v/>
      </c>
      <c r="R19" s="204" t="str">
        <f t="shared" si="39"/>
        <v/>
      </c>
      <c r="S19" s="204" t="str">
        <f t="shared" si="40"/>
        <v/>
      </c>
      <c r="T19" s="204" t="str">
        <f t="shared" si="8"/>
        <v/>
      </c>
      <c r="U19" s="205" t="str">
        <f t="shared" si="9"/>
        <v/>
      </c>
      <c r="V19" s="184"/>
      <c r="W19" s="215" t="str">
        <f t="shared" si="10"/>
        <v/>
      </c>
      <c r="X19" s="216" t="str">
        <f t="shared" si="11"/>
        <v/>
      </c>
      <c r="Y19" s="216" t="str">
        <f t="shared" si="12"/>
        <v/>
      </c>
      <c r="Z19" s="216" t="str">
        <f t="shared" si="13"/>
        <v/>
      </c>
      <c r="AA19" s="216" t="str">
        <f t="shared" si="14"/>
        <v/>
      </c>
      <c r="AB19" s="216" t="str">
        <f t="shared" si="15"/>
        <v/>
      </c>
      <c r="AC19" s="216" t="str">
        <f t="shared" si="16"/>
        <v/>
      </c>
      <c r="AD19" s="216" t="str">
        <f t="shared" si="17"/>
        <v/>
      </c>
      <c r="AE19" s="216" t="str">
        <f t="shared" si="18"/>
        <v/>
      </c>
      <c r="AF19" s="216" t="str">
        <f t="shared" si="19"/>
        <v/>
      </c>
      <c r="AG19" s="216" t="str">
        <f t="shared" si="20"/>
        <v/>
      </c>
      <c r="AH19" s="216" t="str">
        <f t="shared" si="21"/>
        <v/>
      </c>
      <c r="AI19" s="216" t="str">
        <f t="shared" si="22"/>
        <v/>
      </c>
      <c r="AJ19" s="216" t="str">
        <f t="shared" si="23"/>
        <v/>
      </c>
      <c r="AK19" s="216" t="str">
        <f t="shared" si="24"/>
        <v/>
      </c>
      <c r="AL19" s="216" t="str">
        <f t="shared" si="25"/>
        <v/>
      </c>
      <c r="AM19" s="217" t="str">
        <f t="shared" si="26"/>
        <v/>
      </c>
      <c r="AO19" s="215" t="str">
        <f t="shared" si="27"/>
        <v/>
      </c>
      <c r="AP19" s="216" t="str">
        <f t="shared" si="28"/>
        <v/>
      </c>
      <c r="AQ19" s="216" t="str">
        <f t="shared" si="29"/>
        <v/>
      </c>
      <c r="AR19" s="216" t="str">
        <f t="shared" si="30"/>
        <v/>
      </c>
      <c r="AS19" s="216" t="str">
        <f t="shared" si="31"/>
        <v/>
      </c>
      <c r="AT19" s="216" t="str">
        <f t="shared" si="32"/>
        <v/>
      </c>
      <c r="AU19" s="216" t="str">
        <f t="shared" si="33"/>
        <v/>
      </c>
      <c r="AV19" s="216" t="str">
        <f t="shared" si="34"/>
        <v/>
      </c>
      <c r="AW19" s="216" t="str">
        <f t="shared" si="35"/>
        <v/>
      </c>
      <c r="AX19" s="217" t="str">
        <f t="shared" si="36"/>
        <v/>
      </c>
      <c r="AZ19" s="211" t="str">
        <f t="shared" si="37"/>
        <v/>
      </c>
      <c r="BA19" s="212" t="str">
        <f t="shared" si="38"/>
        <v/>
      </c>
    </row>
    <row r="20" spans="1:53" s="35" customFormat="1" x14ac:dyDescent="0.25">
      <c r="A20" s="27">
        <v>7</v>
      </c>
      <c r="B20" s="23"/>
      <c r="C20" s="424"/>
      <c r="D20" s="23"/>
      <c r="E20" s="25">
        <f>'Value Calc'!$A$2</f>
        <v>0</v>
      </c>
      <c r="F20" s="601"/>
      <c r="G20" s="601"/>
      <c r="H20" s="25" t="str">
        <f t="shared" si="0"/>
        <v/>
      </c>
      <c r="I20" s="25" t="str">
        <f t="shared" si="1"/>
        <v/>
      </c>
      <c r="J20" s="601"/>
      <c r="K20" s="601"/>
      <c r="L20" s="25" t="str">
        <f t="shared" si="2"/>
        <v/>
      </c>
      <c r="M20" s="203" t="str">
        <f t="shared" si="3"/>
        <v/>
      </c>
      <c r="N20" s="204" t="str">
        <f t="shared" si="4"/>
        <v/>
      </c>
      <c r="O20" s="204" t="str">
        <f t="shared" si="5"/>
        <v/>
      </c>
      <c r="P20" s="204" t="str">
        <f t="shared" si="6"/>
        <v/>
      </c>
      <c r="Q20" s="204" t="str">
        <f t="shared" si="7"/>
        <v/>
      </c>
      <c r="R20" s="204" t="str">
        <f t="shared" si="39"/>
        <v/>
      </c>
      <c r="S20" s="204" t="str">
        <f t="shared" si="40"/>
        <v/>
      </c>
      <c r="T20" s="204" t="str">
        <f t="shared" si="8"/>
        <v/>
      </c>
      <c r="U20" s="205" t="str">
        <f t="shared" si="9"/>
        <v/>
      </c>
      <c r="V20" s="184"/>
      <c r="W20" s="215" t="str">
        <f t="shared" si="10"/>
        <v/>
      </c>
      <c r="X20" s="216" t="str">
        <f t="shared" si="11"/>
        <v/>
      </c>
      <c r="Y20" s="216" t="str">
        <f t="shared" si="12"/>
        <v/>
      </c>
      <c r="Z20" s="216" t="str">
        <f t="shared" si="13"/>
        <v/>
      </c>
      <c r="AA20" s="216" t="str">
        <f t="shared" si="14"/>
        <v/>
      </c>
      <c r="AB20" s="216" t="str">
        <f t="shared" si="15"/>
        <v/>
      </c>
      <c r="AC20" s="216" t="str">
        <f t="shared" si="16"/>
        <v/>
      </c>
      <c r="AD20" s="216" t="str">
        <f t="shared" si="17"/>
        <v/>
      </c>
      <c r="AE20" s="216" t="str">
        <f t="shared" si="18"/>
        <v/>
      </c>
      <c r="AF20" s="216" t="str">
        <f t="shared" si="19"/>
        <v/>
      </c>
      <c r="AG20" s="216" t="str">
        <f t="shared" si="20"/>
        <v/>
      </c>
      <c r="AH20" s="216" t="str">
        <f t="shared" si="21"/>
        <v/>
      </c>
      <c r="AI20" s="216" t="str">
        <f t="shared" si="22"/>
        <v/>
      </c>
      <c r="AJ20" s="216" t="str">
        <f t="shared" si="23"/>
        <v/>
      </c>
      <c r="AK20" s="216" t="str">
        <f t="shared" si="24"/>
        <v/>
      </c>
      <c r="AL20" s="216" t="str">
        <f t="shared" si="25"/>
        <v/>
      </c>
      <c r="AM20" s="217" t="str">
        <f t="shared" si="26"/>
        <v/>
      </c>
      <c r="AO20" s="215" t="str">
        <f t="shared" si="27"/>
        <v/>
      </c>
      <c r="AP20" s="216" t="str">
        <f t="shared" si="28"/>
        <v/>
      </c>
      <c r="AQ20" s="216" t="str">
        <f t="shared" si="29"/>
        <v/>
      </c>
      <c r="AR20" s="216" t="str">
        <f t="shared" si="30"/>
        <v/>
      </c>
      <c r="AS20" s="216" t="str">
        <f t="shared" si="31"/>
        <v/>
      </c>
      <c r="AT20" s="216" t="str">
        <f t="shared" si="32"/>
        <v/>
      </c>
      <c r="AU20" s="216" t="str">
        <f t="shared" si="33"/>
        <v/>
      </c>
      <c r="AV20" s="216" t="str">
        <f t="shared" si="34"/>
        <v/>
      </c>
      <c r="AW20" s="216" t="str">
        <f t="shared" si="35"/>
        <v/>
      </c>
      <c r="AX20" s="217" t="str">
        <f t="shared" si="36"/>
        <v/>
      </c>
      <c r="AZ20" s="211" t="str">
        <f t="shared" si="37"/>
        <v/>
      </c>
      <c r="BA20" s="212" t="str">
        <f t="shared" si="38"/>
        <v/>
      </c>
    </row>
    <row r="21" spans="1:53" s="35" customFormat="1" x14ac:dyDescent="0.25">
      <c r="A21" s="27">
        <v>6</v>
      </c>
      <c r="B21" s="23"/>
      <c r="C21" s="424"/>
      <c r="D21" s="23"/>
      <c r="E21" s="25">
        <f>'Value Calc'!$A$2</f>
        <v>0</v>
      </c>
      <c r="F21" s="601"/>
      <c r="G21" s="601"/>
      <c r="H21" s="25" t="str">
        <f t="shared" si="0"/>
        <v/>
      </c>
      <c r="I21" s="25" t="str">
        <f t="shared" si="1"/>
        <v/>
      </c>
      <c r="J21" s="601"/>
      <c r="K21" s="601"/>
      <c r="L21" s="25" t="str">
        <f t="shared" si="2"/>
        <v/>
      </c>
      <c r="M21" s="203" t="str">
        <f t="shared" si="3"/>
        <v/>
      </c>
      <c r="N21" s="204" t="str">
        <f t="shared" si="4"/>
        <v/>
      </c>
      <c r="O21" s="204" t="str">
        <f t="shared" si="5"/>
        <v/>
      </c>
      <c r="P21" s="204" t="str">
        <f t="shared" si="6"/>
        <v/>
      </c>
      <c r="Q21" s="204" t="str">
        <f t="shared" si="7"/>
        <v/>
      </c>
      <c r="R21" s="204" t="str">
        <f t="shared" si="39"/>
        <v/>
      </c>
      <c r="S21" s="204" t="str">
        <f t="shared" si="40"/>
        <v/>
      </c>
      <c r="T21" s="204" t="str">
        <f t="shared" si="8"/>
        <v/>
      </c>
      <c r="U21" s="205" t="str">
        <f t="shared" si="9"/>
        <v/>
      </c>
      <c r="V21" s="184"/>
      <c r="W21" s="215" t="str">
        <f t="shared" si="10"/>
        <v/>
      </c>
      <c r="X21" s="216" t="str">
        <f t="shared" si="11"/>
        <v/>
      </c>
      <c r="Y21" s="216" t="str">
        <f t="shared" si="12"/>
        <v/>
      </c>
      <c r="Z21" s="216" t="str">
        <f t="shared" si="13"/>
        <v/>
      </c>
      <c r="AA21" s="216" t="str">
        <f t="shared" si="14"/>
        <v/>
      </c>
      <c r="AB21" s="216" t="str">
        <f t="shared" si="15"/>
        <v/>
      </c>
      <c r="AC21" s="216" t="str">
        <f t="shared" si="16"/>
        <v/>
      </c>
      <c r="AD21" s="216" t="str">
        <f t="shared" si="17"/>
        <v/>
      </c>
      <c r="AE21" s="216" t="str">
        <f t="shared" si="18"/>
        <v/>
      </c>
      <c r="AF21" s="216" t="str">
        <f t="shared" si="19"/>
        <v/>
      </c>
      <c r="AG21" s="216" t="str">
        <f t="shared" si="20"/>
        <v/>
      </c>
      <c r="AH21" s="216" t="str">
        <f t="shared" si="21"/>
        <v/>
      </c>
      <c r="AI21" s="216" t="str">
        <f t="shared" si="22"/>
        <v/>
      </c>
      <c r="AJ21" s="216" t="str">
        <f t="shared" si="23"/>
        <v/>
      </c>
      <c r="AK21" s="216" t="str">
        <f t="shared" si="24"/>
        <v/>
      </c>
      <c r="AL21" s="216" t="str">
        <f t="shared" si="25"/>
        <v/>
      </c>
      <c r="AM21" s="217" t="str">
        <f t="shared" si="26"/>
        <v/>
      </c>
      <c r="AO21" s="215" t="str">
        <f t="shared" si="27"/>
        <v/>
      </c>
      <c r="AP21" s="216" t="str">
        <f t="shared" si="28"/>
        <v/>
      </c>
      <c r="AQ21" s="216" t="str">
        <f t="shared" si="29"/>
        <v/>
      </c>
      <c r="AR21" s="216" t="str">
        <f t="shared" si="30"/>
        <v/>
      </c>
      <c r="AS21" s="216" t="str">
        <f t="shared" si="31"/>
        <v/>
      </c>
      <c r="AT21" s="216" t="str">
        <f t="shared" si="32"/>
        <v/>
      </c>
      <c r="AU21" s="216" t="str">
        <f t="shared" si="33"/>
        <v/>
      </c>
      <c r="AV21" s="216" t="str">
        <f t="shared" si="34"/>
        <v/>
      </c>
      <c r="AW21" s="216" t="str">
        <f t="shared" si="35"/>
        <v/>
      </c>
      <c r="AX21" s="217" t="str">
        <f t="shared" si="36"/>
        <v/>
      </c>
      <c r="AZ21" s="211" t="str">
        <f t="shared" si="37"/>
        <v/>
      </c>
      <c r="BA21" s="212" t="str">
        <f t="shared" si="38"/>
        <v/>
      </c>
    </row>
    <row r="22" spans="1:53" s="35" customFormat="1" x14ac:dyDescent="0.25">
      <c r="A22" s="27">
        <v>5</v>
      </c>
      <c r="B22" s="23"/>
      <c r="C22" s="424"/>
      <c r="D22" s="23"/>
      <c r="E22" s="25">
        <f>'Value Calc'!$A$2</f>
        <v>0</v>
      </c>
      <c r="F22" s="601"/>
      <c r="G22" s="601"/>
      <c r="H22" s="25" t="str">
        <f t="shared" si="0"/>
        <v/>
      </c>
      <c r="I22" s="25" t="str">
        <f t="shared" si="1"/>
        <v/>
      </c>
      <c r="J22" s="601"/>
      <c r="K22" s="601"/>
      <c r="L22" s="25" t="str">
        <f t="shared" si="2"/>
        <v/>
      </c>
      <c r="M22" s="203" t="str">
        <f t="shared" si="3"/>
        <v/>
      </c>
      <c r="N22" s="204" t="str">
        <f t="shared" si="4"/>
        <v/>
      </c>
      <c r="O22" s="204" t="str">
        <f t="shared" si="5"/>
        <v/>
      </c>
      <c r="P22" s="204" t="str">
        <f t="shared" si="6"/>
        <v/>
      </c>
      <c r="Q22" s="204" t="str">
        <f t="shared" si="7"/>
        <v/>
      </c>
      <c r="R22" s="204" t="str">
        <f t="shared" si="39"/>
        <v/>
      </c>
      <c r="S22" s="204" t="str">
        <f t="shared" si="40"/>
        <v/>
      </c>
      <c r="T22" s="204" t="str">
        <f t="shared" si="8"/>
        <v/>
      </c>
      <c r="U22" s="205" t="str">
        <f t="shared" si="9"/>
        <v/>
      </c>
      <c r="V22" s="184"/>
      <c r="W22" s="215" t="str">
        <f t="shared" si="10"/>
        <v/>
      </c>
      <c r="X22" s="216" t="str">
        <f t="shared" si="11"/>
        <v/>
      </c>
      <c r="Y22" s="216" t="str">
        <f t="shared" si="12"/>
        <v/>
      </c>
      <c r="Z22" s="216" t="str">
        <f t="shared" si="13"/>
        <v/>
      </c>
      <c r="AA22" s="216" t="str">
        <f t="shared" si="14"/>
        <v/>
      </c>
      <c r="AB22" s="216" t="str">
        <f t="shared" si="15"/>
        <v/>
      </c>
      <c r="AC22" s="216" t="str">
        <f t="shared" si="16"/>
        <v/>
      </c>
      <c r="AD22" s="216" t="str">
        <f t="shared" si="17"/>
        <v/>
      </c>
      <c r="AE22" s="216" t="str">
        <f t="shared" si="18"/>
        <v/>
      </c>
      <c r="AF22" s="216" t="str">
        <f t="shared" si="19"/>
        <v/>
      </c>
      <c r="AG22" s="216" t="str">
        <f t="shared" si="20"/>
        <v/>
      </c>
      <c r="AH22" s="216" t="str">
        <f t="shared" si="21"/>
        <v/>
      </c>
      <c r="AI22" s="216" t="str">
        <f t="shared" si="22"/>
        <v/>
      </c>
      <c r="AJ22" s="216" t="str">
        <f t="shared" si="23"/>
        <v/>
      </c>
      <c r="AK22" s="216" t="str">
        <f t="shared" si="24"/>
        <v/>
      </c>
      <c r="AL22" s="216" t="str">
        <f t="shared" si="25"/>
        <v/>
      </c>
      <c r="AM22" s="217" t="str">
        <f t="shared" si="26"/>
        <v/>
      </c>
      <c r="AO22" s="215" t="str">
        <f t="shared" si="27"/>
        <v/>
      </c>
      <c r="AP22" s="216" t="str">
        <f t="shared" si="28"/>
        <v/>
      </c>
      <c r="AQ22" s="216" t="str">
        <f t="shared" si="29"/>
        <v/>
      </c>
      <c r="AR22" s="216" t="str">
        <f t="shared" si="30"/>
        <v/>
      </c>
      <c r="AS22" s="216" t="str">
        <f t="shared" si="31"/>
        <v/>
      </c>
      <c r="AT22" s="216" t="str">
        <f t="shared" si="32"/>
        <v/>
      </c>
      <c r="AU22" s="216" t="str">
        <f t="shared" si="33"/>
        <v/>
      </c>
      <c r="AV22" s="216" t="str">
        <f t="shared" si="34"/>
        <v/>
      </c>
      <c r="AW22" s="216" t="str">
        <f t="shared" si="35"/>
        <v/>
      </c>
      <c r="AX22" s="217" t="str">
        <f t="shared" si="36"/>
        <v/>
      </c>
      <c r="AZ22" s="211" t="str">
        <f t="shared" si="37"/>
        <v/>
      </c>
      <c r="BA22" s="212" t="str">
        <f t="shared" si="38"/>
        <v/>
      </c>
    </row>
    <row r="23" spans="1:53" s="35" customFormat="1" x14ac:dyDescent="0.25">
      <c r="A23" s="27">
        <v>4</v>
      </c>
      <c r="B23" s="23"/>
      <c r="C23" s="424"/>
      <c r="D23" s="23"/>
      <c r="E23" s="25">
        <f>'Value Calc'!$A$2</f>
        <v>0</v>
      </c>
      <c r="F23" s="601"/>
      <c r="G23" s="601"/>
      <c r="H23" s="25" t="str">
        <f t="shared" si="0"/>
        <v/>
      </c>
      <c r="I23" s="25" t="str">
        <f t="shared" si="1"/>
        <v/>
      </c>
      <c r="J23" s="601"/>
      <c r="K23" s="601"/>
      <c r="L23" s="25" t="str">
        <f t="shared" si="2"/>
        <v/>
      </c>
      <c r="M23" s="203" t="str">
        <f t="shared" si="3"/>
        <v/>
      </c>
      <c r="N23" s="204" t="str">
        <f t="shared" si="4"/>
        <v/>
      </c>
      <c r="O23" s="204" t="str">
        <f t="shared" si="5"/>
        <v/>
      </c>
      <c r="P23" s="204" t="str">
        <f t="shared" si="6"/>
        <v/>
      </c>
      <c r="Q23" s="204" t="str">
        <f t="shared" si="7"/>
        <v/>
      </c>
      <c r="R23" s="204" t="str">
        <f t="shared" si="39"/>
        <v/>
      </c>
      <c r="S23" s="204" t="str">
        <f t="shared" si="40"/>
        <v/>
      </c>
      <c r="T23" s="204" t="str">
        <f t="shared" si="8"/>
        <v/>
      </c>
      <c r="U23" s="205" t="str">
        <f t="shared" si="9"/>
        <v/>
      </c>
      <c r="V23" s="184"/>
      <c r="W23" s="215" t="str">
        <f t="shared" si="10"/>
        <v/>
      </c>
      <c r="X23" s="216" t="str">
        <f t="shared" si="11"/>
        <v/>
      </c>
      <c r="Y23" s="216" t="str">
        <f t="shared" si="12"/>
        <v/>
      </c>
      <c r="Z23" s="216" t="str">
        <f t="shared" si="13"/>
        <v/>
      </c>
      <c r="AA23" s="216" t="str">
        <f t="shared" si="14"/>
        <v/>
      </c>
      <c r="AB23" s="216" t="str">
        <f t="shared" si="15"/>
        <v/>
      </c>
      <c r="AC23" s="216" t="str">
        <f t="shared" si="16"/>
        <v/>
      </c>
      <c r="AD23" s="216" t="str">
        <f t="shared" si="17"/>
        <v/>
      </c>
      <c r="AE23" s="216" t="str">
        <f t="shared" si="18"/>
        <v/>
      </c>
      <c r="AF23" s="216" t="str">
        <f t="shared" si="19"/>
        <v/>
      </c>
      <c r="AG23" s="216" t="str">
        <f t="shared" si="20"/>
        <v/>
      </c>
      <c r="AH23" s="216" t="str">
        <f t="shared" si="21"/>
        <v/>
      </c>
      <c r="AI23" s="216" t="str">
        <f t="shared" si="22"/>
        <v/>
      </c>
      <c r="AJ23" s="216" t="str">
        <f t="shared" si="23"/>
        <v/>
      </c>
      <c r="AK23" s="216" t="str">
        <f t="shared" si="24"/>
        <v/>
      </c>
      <c r="AL23" s="216" t="str">
        <f t="shared" si="25"/>
        <v/>
      </c>
      <c r="AM23" s="217" t="str">
        <f t="shared" si="26"/>
        <v/>
      </c>
      <c r="AO23" s="215" t="str">
        <f t="shared" si="27"/>
        <v/>
      </c>
      <c r="AP23" s="216" t="str">
        <f t="shared" si="28"/>
        <v/>
      </c>
      <c r="AQ23" s="216" t="str">
        <f t="shared" si="29"/>
        <v/>
      </c>
      <c r="AR23" s="216" t="str">
        <f t="shared" si="30"/>
        <v/>
      </c>
      <c r="AS23" s="216" t="str">
        <f t="shared" si="31"/>
        <v/>
      </c>
      <c r="AT23" s="216" t="str">
        <f t="shared" si="32"/>
        <v/>
      </c>
      <c r="AU23" s="216" t="str">
        <f t="shared" si="33"/>
        <v/>
      </c>
      <c r="AV23" s="216" t="str">
        <f t="shared" si="34"/>
        <v/>
      </c>
      <c r="AW23" s="216" t="str">
        <f t="shared" si="35"/>
        <v/>
      </c>
      <c r="AX23" s="217" t="str">
        <f t="shared" si="36"/>
        <v/>
      </c>
      <c r="AZ23" s="211" t="str">
        <f t="shared" si="37"/>
        <v/>
      </c>
      <c r="BA23" s="212" t="str">
        <f t="shared" si="38"/>
        <v/>
      </c>
    </row>
    <row r="24" spans="1:53" s="35" customFormat="1" x14ac:dyDescent="0.25">
      <c r="A24" s="27">
        <v>3</v>
      </c>
      <c r="B24" s="23"/>
      <c r="C24" s="424"/>
      <c r="D24" s="23"/>
      <c r="E24" s="25">
        <f>'Value Calc'!$A$2</f>
        <v>0</v>
      </c>
      <c r="F24" s="601"/>
      <c r="G24" s="601"/>
      <c r="H24" s="25" t="str">
        <f t="shared" si="0"/>
        <v/>
      </c>
      <c r="I24" s="25" t="str">
        <f t="shared" si="1"/>
        <v/>
      </c>
      <c r="J24" s="601"/>
      <c r="K24" s="601"/>
      <c r="L24" s="25" t="str">
        <f t="shared" si="2"/>
        <v/>
      </c>
      <c r="M24" s="203" t="str">
        <f t="shared" si="3"/>
        <v/>
      </c>
      <c r="N24" s="204" t="str">
        <f t="shared" si="4"/>
        <v/>
      </c>
      <c r="O24" s="204" t="str">
        <f t="shared" si="5"/>
        <v/>
      </c>
      <c r="P24" s="204" t="str">
        <f t="shared" si="6"/>
        <v/>
      </c>
      <c r="Q24" s="204" t="str">
        <f t="shared" si="7"/>
        <v/>
      </c>
      <c r="R24" s="204" t="str">
        <f t="shared" si="39"/>
        <v/>
      </c>
      <c r="S24" s="204" t="str">
        <f t="shared" si="40"/>
        <v/>
      </c>
      <c r="T24" s="204" t="str">
        <f t="shared" si="8"/>
        <v/>
      </c>
      <c r="U24" s="205" t="str">
        <f t="shared" si="9"/>
        <v/>
      </c>
      <c r="V24" s="184"/>
      <c r="W24" s="215" t="str">
        <f t="shared" si="10"/>
        <v/>
      </c>
      <c r="X24" s="216" t="str">
        <f t="shared" si="11"/>
        <v/>
      </c>
      <c r="Y24" s="216" t="str">
        <f t="shared" si="12"/>
        <v/>
      </c>
      <c r="Z24" s="216" t="str">
        <f t="shared" si="13"/>
        <v/>
      </c>
      <c r="AA24" s="216" t="str">
        <f t="shared" si="14"/>
        <v/>
      </c>
      <c r="AB24" s="216" t="str">
        <f t="shared" si="15"/>
        <v/>
      </c>
      <c r="AC24" s="216" t="str">
        <f t="shared" si="16"/>
        <v/>
      </c>
      <c r="AD24" s="216" t="str">
        <f t="shared" si="17"/>
        <v/>
      </c>
      <c r="AE24" s="216" t="str">
        <f t="shared" si="18"/>
        <v/>
      </c>
      <c r="AF24" s="216" t="str">
        <f t="shared" si="19"/>
        <v/>
      </c>
      <c r="AG24" s="216" t="str">
        <f t="shared" si="20"/>
        <v/>
      </c>
      <c r="AH24" s="216" t="str">
        <f t="shared" si="21"/>
        <v/>
      </c>
      <c r="AI24" s="216" t="str">
        <f t="shared" si="22"/>
        <v/>
      </c>
      <c r="AJ24" s="216" t="str">
        <f t="shared" si="23"/>
        <v/>
      </c>
      <c r="AK24" s="216" t="str">
        <f t="shared" si="24"/>
        <v/>
      </c>
      <c r="AL24" s="216" t="str">
        <f t="shared" si="25"/>
        <v/>
      </c>
      <c r="AM24" s="217" t="str">
        <f t="shared" si="26"/>
        <v/>
      </c>
      <c r="AO24" s="215" t="str">
        <f t="shared" si="27"/>
        <v/>
      </c>
      <c r="AP24" s="216" t="str">
        <f t="shared" si="28"/>
        <v/>
      </c>
      <c r="AQ24" s="216" t="str">
        <f t="shared" si="29"/>
        <v/>
      </c>
      <c r="AR24" s="216" t="str">
        <f t="shared" si="30"/>
        <v/>
      </c>
      <c r="AS24" s="216" t="str">
        <f t="shared" si="31"/>
        <v/>
      </c>
      <c r="AT24" s="216" t="str">
        <f t="shared" si="32"/>
        <v/>
      </c>
      <c r="AU24" s="216" t="str">
        <f t="shared" si="33"/>
        <v/>
      </c>
      <c r="AV24" s="216" t="str">
        <f t="shared" si="34"/>
        <v/>
      </c>
      <c r="AW24" s="216" t="str">
        <f t="shared" si="35"/>
        <v/>
      </c>
      <c r="AX24" s="217" t="str">
        <f t="shared" si="36"/>
        <v/>
      </c>
      <c r="AZ24" s="211" t="str">
        <f t="shared" si="37"/>
        <v/>
      </c>
      <c r="BA24" s="212" t="str">
        <f t="shared" si="38"/>
        <v/>
      </c>
    </row>
    <row r="25" spans="1:53" s="35" customFormat="1" x14ac:dyDescent="0.25">
      <c r="A25" s="27">
        <v>2</v>
      </c>
      <c r="B25" s="23"/>
      <c r="C25" s="424"/>
      <c r="D25" s="23"/>
      <c r="E25" s="25">
        <f>'Value Calc'!$A$2</f>
        <v>0</v>
      </c>
      <c r="F25" s="601"/>
      <c r="G25" s="601"/>
      <c r="H25" s="25" t="str">
        <f t="shared" si="0"/>
        <v/>
      </c>
      <c r="I25" s="25" t="str">
        <f t="shared" si="1"/>
        <v/>
      </c>
      <c r="J25" s="601"/>
      <c r="K25" s="601"/>
      <c r="L25" s="25" t="str">
        <f t="shared" si="2"/>
        <v/>
      </c>
      <c r="M25" s="203" t="str">
        <f t="shared" si="3"/>
        <v/>
      </c>
      <c r="N25" s="204" t="str">
        <f t="shared" si="4"/>
        <v/>
      </c>
      <c r="O25" s="204" t="str">
        <f t="shared" si="5"/>
        <v/>
      </c>
      <c r="P25" s="204" t="str">
        <f t="shared" si="6"/>
        <v/>
      </c>
      <c r="Q25" s="204" t="str">
        <f t="shared" si="7"/>
        <v/>
      </c>
      <c r="R25" s="204" t="str">
        <f t="shared" si="39"/>
        <v/>
      </c>
      <c r="S25" s="204" t="str">
        <f t="shared" si="40"/>
        <v/>
      </c>
      <c r="T25" s="204" t="str">
        <f t="shared" si="8"/>
        <v/>
      </c>
      <c r="U25" s="205" t="str">
        <f t="shared" si="9"/>
        <v/>
      </c>
      <c r="V25" s="184"/>
      <c r="W25" s="215" t="str">
        <f t="shared" si="10"/>
        <v/>
      </c>
      <c r="X25" s="216" t="str">
        <f t="shared" si="11"/>
        <v/>
      </c>
      <c r="Y25" s="216" t="str">
        <f t="shared" si="12"/>
        <v/>
      </c>
      <c r="Z25" s="216" t="str">
        <f t="shared" si="13"/>
        <v/>
      </c>
      <c r="AA25" s="216" t="str">
        <f t="shared" si="14"/>
        <v/>
      </c>
      <c r="AB25" s="216" t="str">
        <f t="shared" si="15"/>
        <v/>
      </c>
      <c r="AC25" s="216" t="str">
        <f t="shared" si="16"/>
        <v/>
      </c>
      <c r="AD25" s="216" t="str">
        <f t="shared" si="17"/>
        <v/>
      </c>
      <c r="AE25" s="216" t="str">
        <f t="shared" si="18"/>
        <v/>
      </c>
      <c r="AF25" s="216" t="str">
        <f t="shared" si="19"/>
        <v/>
      </c>
      <c r="AG25" s="216" t="str">
        <f t="shared" si="20"/>
        <v/>
      </c>
      <c r="AH25" s="216" t="str">
        <f t="shared" si="21"/>
        <v/>
      </c>
      <c r="AI25" s="216" t="str">
        <f t="shared" si="22"/>
        <v/>
      </c>
      <c r="AJ25" s="216" t="str">
        <f t="shared" si="23"/>
        <v/>
      </c>
      <c r="AK25" s="216" t="str">
        <f t="shared" si="24"/>
        <v/>
      </c>
      <c r="AL25" s="216" t="str">
        <f t="shared" si="25"/>
        <v/>
      </c>
      <c r="AM25" s="217" t="str">
        <f t="shared" si="26"/>
        <v/>
      </c>
      <c r="AO25" s="215" t="str">
        <f t="shared" si="27"/>
        <v/>
      </c>
      <c r="AP25" s="216" t="str">
        <f t="shared" si="28"/>
        <v/>
      </c>
      <c r="AQ25" s="216" t="str">
        <f t="shared" si="29"/>
        <v/>
      </c>
      <c r="AR25" s="216" t="str">
        <f t="shared" si="30"/>
        <v/>
      </c>
      <c r="AS25" s="216" t="str">
        <f t="shared" si="31"/>
        <v/>
      </c>
      <c r="AT25" s="216" t="str">
        <f t="shared" si="32"/>
        <v/>
      </c>
      <c r="AU25" s="216" t="str">
        <f t="shared" si="33"/>
        <v/>
      </c>
      <c r="AV25" s="216" t="str">
        <f t="shared" si="34"/>
        <v/>
      </c>
      <c r="AW25" s="216" t="str">
        <f t="shared" si="35"/>
        <v/>
      </c>
      <c r="AX25" s="217" t="str">
        <f t="shared" si="36"/>
        <v/>
      </c>
      <c r="AZ25" s="211" t="str">
        <f t="shared" si="37"/>
        <v/>
      </c>
      <c r="BA25" s="212" t="str">
        <f t="shared" si="38"/>
        <v/>
      </c>
    </row>
    <row r="26" spans="1:53" s="35" customFormat="1" x14ac:dyDescent="0.25">
      <c r="A26" s="28">
        <v>1</v>
      </c>
      <c r="B26" s="24"/>
      <c r="C26" s="425"/>
      <c r="D26" s="24"/>
      <c r="E26" s="26">
        <f>'Value Calc'!$A$2</f>
        <v>0</v>
      </c>
      <c r="F26" s="601"/>
      <c r="G26" s="601"/>
      <c r="H26" s="26" t="str">
        <f t="shared" si="0"/>
        <v/>
      </c>
      <c r="I26" s="26" t="str">
        <f t="shared" si="1"/>
        <v/>
      </c>
      <c r="J26" s="601"/>
      <c r="K26" s="601"/>
      <c r="L26" s="26" t="str">
        <f t="shared" si="2"/>
        <v/>
      </c>
      <c r="M26" s="206" t="str">
        <f t="shared" si="3"/>
        <v/>
      </c>
      <c r="N26" s="207" t="str">
        <f t="shared" si="4"/>
        <v/>
      </c>
      <c r="O26" s="207" t="str">
        <f t="shared" si="5"/>
        <v/>
      </c>
      <c r="P26" s="207" t="str">
        <f t="shared" si="6"/>
        <v/>
      </c>
      <c r="Q26" s="207" t="str">
        <f t="shared" si="7"/>
        <v/>
      </c>
      <c r="R26" s="207" t="str">
        <f t="shared" si="39"/>
        <v/>
      </c>
      <c r="S26" s="207" t="str">
        <f t="shared" si="40"/>
        <v/>
      </c>
      <c r="T26" s="207" t="str">
        <f t="shared" si="8"/>
        <v/>
      </c>
      <c r="U26" s="208" t="str">
        <f t="shared" si="9"/>
        <v/>
      </c>
      <c r="V26" s="184"/>
      <c r="W26" s="218" t="str">
        <f t="shared" si="10"/>
        <v/>
      </c>
      <c r="X26" s="219" t="str">
        <f t="shared" si="11"/>
        <v/>
      </c>
      <c r="Y26" s="219" t="str">
        <f t="shared" si="12"/>
        <v/>
      </c>
      <c r="Z26" s="219" t="str">
        <f t="shared" si="13"/>
        <v/>
      </c>
      <c r="AA26" s="219" t="str">
        <f t="shared" si="14"/>
        <v/>
      </c>
      <c r="AB26" s="219" t="str">
        <f t="shared" si="15"/>
        <v/>
      </c>
      <c r="AC26" s="219" t="str">
        <f t="shared" si="16"/>
        <v/>
      </c>
      <c r="AD26" s="219" t="str">
        <f t="shared" si="17"/>
        <v/>
      </c>
      <c r="AE26" s="219" t="str">
        <f t="shared" si="18"/>
        <v/>
      </c>
      <c r="AF26" s="219" t="str">
        <f t="shared" si="19"/>
        <v/>
      </c>
      <c r="AG26" s="219" t="str">
        <f t="shared" si="20"/>
        <v/>
      </c>
      <c r="AH26" s="219" t="str">
        <f t="shared" si="21"/>
        <v/>
      </c>
      <c r="AI26" s="219" t="str">
        <f t="shared" si="22"/>
        <v/>
      </c>
      <c r="AJ26" s="219" t="str">
        <f t="shared" si="23"/>
        <v/>
      </c>
      <c r="AK26" s="219" t="str">
        <f t="shared" si="24"/>
        <v/>
      </c>
      <c r="AL26" s="219" t="str">
        <f t="shared" si="25"/>
        <v/>
      </c>
      <c r="AM26" s="220" t="str">
        <f t="shared" si="26"/>
        <v/>
      </c>
      <c r="AO26" s="218" t="str">
        <f t="shared" si="27"/>
        <v/>
      </c>
      <c r="AP26" s="219" t="str">
        <f t="shared" si="28"/>
        <v/>
      </c>
      <c r="AQ26" s="219" t="str">
        <f t="shared" si="29"/>
        <v/>
      </c>
      <c r="AR26" s="219" t="str">
        <f t="shared" si="30"/>
        <v/>
      </c>
      <c r="AS26" s="219" t="str">
        <f t="shared" si="31"/>
        <v/>
      </c>
      <c r="AT26" s="219" t="str">
        <f t="shared" si="32"/>
        <v/>
      </c>
      <c r="AU26" s="219" t="str">
        <f t="shared" si="33"/>
        <v/>
      </c>
      <c r="AV26" s="219" t="str">
        <f t="shared" si="34"/>
        <v/>
      </c>
      <c r="AW26" s="219" t="str">
        <f t="shared" si="35"/>
        <v/>
      </c>
      <c r="AX26" s="220" t="str">
        <f t="shared" si="36"/>
        <v/>
      </c>
      <c r="AZ26" s="213" t="str">
        <f t="shared" si="37"/>
        <v/>
      </c>
      <c r="BA26" s="214" t="str">
        <f t="shared" si="38"/>
        <v/>
      </c>
    </row>
    <row r="27" spans="1:53" x14ac:dyDescent="0.25">
      <c r="C27" s="386"/>
      <c r="D27" s="288"/>
      <c r="F27" s="199">
        <f>SUM(F2:F26)</f>
        <v>0</v>
      </c>
      <c r="G27" s="199">
        <f>SUM(G2:G26)</f>
        <v>0</v>
      </c>
      <c r="J27" s="199">
        <f>SUM(J2:J26)</f>
        <v>0</v>
      </c>
      <c r="K27" s="199">
        <f>SUM(K2:K26)</f>
        <v>0</v>
      </c>
      <c r="R27" s="186"/>
      <c r="S27" s="45"/>
      <c r="W27" s="37"/>
      <c r="X27" s="37"/>
      <c r="Y27" s="37"/>
      <c r="Z27" s="37"/>
      <c r="AA27" s="37"/>
      <c r="AB27" s="37"/>
      <c r="AC27" s="37"/>
      <c r="AD27" s="37"/>
      <c r="AE27" s="37"/>
      <c r="AF27" s="37"/>
      <c r="AG27" s="37"/>
      <c r="AH27" s="37"/>
      <c r="AI27" s="37"/>
      <c r="AJ27" s="37"/>
      <c r="AK27" s="37"/>
      <c r="AL27" s="37"/>
      <c r="AM27" s="37"/>
      <c r="AO27" s="37"/>
      <c r="AP27" s="37"/>
      <c r="AQ27" s="37"/>
      <c r="AR27" s="37"/>
      <c r="AS27" s="37"/>
      <c r="AT27" s="37"/>
      <c r="AU27" s="37"/>
      <c r="AV27" s="37"/>
      <c r="AW27" s="37"/>
      <c r="AX27" s="37"/>
    </row>
    <row r="28" spans="1:53" x14ac:dyDescent="0.25">
      <c r="C28" s="43"/>
      <c r="F28" s="37"/>
      <c r="G28" s="37"/>
      <c r="J28" s="37"/>
      <c r="K28" s="37"/>
      <c r="R28" s="186"/>
      <c r="S28" s="45"/>
      <c r="W28" s="37"/>
      <c r="X28" s="37"/>
      <c r="Y28" s="37"/>
      <c r="Z28" s="37"/>
      <c r="AA28" s="37"/>
      <c r="AB28" s="37"/>
      <c r="AC28" s="37"/>
      <c r="AD28" s="37"/>
      <c r="AE28" s="37"/>
      <c r="AF28" s="37"/>
      <c r="AG28" s="37"/>
      <c r="AH28" s="37"/>
      <c r="AI28" s="37"/>
      <c r="AJ28" s="37"/>
      <c r="AK28" s="37"/>
      <c r="AL28" s="37"/>
      <c r="AM28" s="37"/>
      <c r="AO28" s="37"/>
      <c r="AP28" s="37"/>
      <c r="AQ28" s="37"/>
      <c r="AR28" s="37"/>
      <c r="AS28" s="37"/>
      <c r="AT28" s="37"/>
      <c r="AU28" s="37"/>
      <c r="AV28" s="37"/>
      <c r="AW28" s="37"/>
      <c r="AX28" s="37"/>
    </row>
    <row r="29" spans="1:53" x14ac:dyDescent="0.25">
      <c r="E29" s="672" t="s">
        <v>128</v>
      </c>
      <c r="F29" s="673"/>
      <c r="G29" s="233" t="e">
        <f>SUM(H2:H26)/F35</f>
        <v>#DIV/0!</v>
      </c>
      <c r="J29" s="232" t="e">
        <f>SUM(J27:K27)/F35</f>
        <v>#DIV/0!</v>
      </c>
      <c r="K29" s="672" t="s">
        <v>129</v>
      </c>
      <c r="L29" s="682"/>
      <c r="M29" s="673"/>
      <c r="R29" s="186"/>
      <c r="S29" s="45"/>
      <c r="W29" s="229">
        <f t="shared" ref="W29:AM29" si="41">SUM(W2:W26)</f>
        <v>0</v>
      </c>
      <c r="X29" s="228">
        <f t="shared" si="41"/>
        <v>0</v>
      </c>
      <c r="Y29" s="228">
        <f t="shared" si="41"/>
        <v>0</v>
      </c>
      <c r="Z29" s="228">
        <f t="shared" si="41"/>
        <v>0</v>
      </c>
      <c r="AA29" s="228">
        <f t="shared" si="41"/>
        <v>0</v>
      </c>
      <c r="AB29" s="228">
        <f t="shared" si="41"/>
        <v>0</v>
      </c>
      <c r="AC29" s="228">
        <f t="shared" si="41"/>
        <v>0</v>
      </c>
      <c r="AD29" s="228">
        <f t="shared" si="41"/>
        <v>0</v>
      </c>
      <c r="AE29" s="228">
        <f t="shared" si="41"/>
        <v>0</v>
      </c>
      <c r="AF29" s="228">
        <f t="shared" si="41"/>
        <v>0</v>
      </c>
      <c r="AG29" s="228">
        <f t="shared" si="41"/>
        <v>0</v>
      </c>
      <c r="AH29" s="228">
        <f t="shared" si="41"/>
        <v>0</v>
      </c>
      <c r="AI29" s="228">
        <f t="shared" si="41"/>
        <v>0</v>
      </c>
      <c r="AJ29" s="228">
        <f t="shared" si="41"/>
        <v>0</v>
      </c>
      <c r="AK29" s="228">
        <f t="shared" si="41"/>
        <v>0</v>
      </c>
      <c r="AL29" s="228">
        <f t="shared" si="41"/>
        <v>0</v>
      </c>
      <c r="AM29" s="230">
        <f t="shared" si="41"/>
        <v>0</v>
      </c>
      <c r="AN29" s="183"/>
      <c r="AO29" s="229">
        <f t="shared" ref="AO29:AX29" si="42">SUM(AO2:AO26)</f>
        <v>0</v>
      </c>
      <c r="AP29" s="228">
        <f t="shared" si="42"/>
        <v>0</v>
      </c>
      <c r="AQ29" s="228">
        <f t="shared" si="42"/>
        <v>0</v>
      </c>
      <c r="AR29" s="228">
        <f t="shared" si="42"/>
        <v>0</v>
      </c>
      <c r="AS29" s="228">
        <f t="shared" si="42"/>
        <v>0</v>
      </c>
      <c r="AT29" s="228">
        <f t="shared" si="42"/>
        <v>0</v>
      </c>
      <c r="AU29" s="228">
        <f t="shared" si="42"/>
        <v>0</v>
      </c>
      <c r="AV29" s="228">
        <f t="shared" si="42"/>
        <v>0</v>
      </c>
      <c r="AW29" s="228">
        <f t="shared" si="42"/>
        <v>0</v>
      </c>
      <c r="AX29" s="230">
        <f t="shared" si="42"/>
        <v>0</v>
      </c>
    </row>
    <row r="30" spans="1:53" x14ac:dyDescent="0.25">
      <c r="E30" s="187"/>
      <c r="F30" s="187"/>
      <c r="G30" s="188"/>
      <c r="J30" s="188"/>
      <c r="K30" s="187"/>
      <c r="L30" s="187"/>
      <c r="M30" s="187"/>
      <c r="R30" s="45"/>
      <c r="S30" s="45"/>
      <c r="W30" s="221" t="e">
        <f t="shared" ref="W30:AM30" si="43">W29/$W32</f>
        <v>#DIV/0!</v>
      </c>
      <c r="X30" s="222" t="e">
        <f t="shared" si="43"/>
        <v>#DIV/0!</v>
      </c>
      <c r="Y30" s="222" t="e">
        <f t="shared" si="43"/>
        <v>#DIV/0!</v>
      </c>
      <c r="Z30" s="222" t="e">
        <f t="shared" si="43"/>
        <v>#DIV/0!</v>
      </c>
      <c r="AA30" s="222" t="e">
        <f t="shared" si="43"/>
        <v>#DIV/0!</v>
      </c>
      <c r="AB30" s="222" t="e">
        <f t="shared" si="43"/>
        <v>#DIV/0!</v>
      </c>
      <c r="AC30" s="222" t="e">
        <f t="shared" si="43"/>
        <v>#DIV/0!</v>
      </c>
      <c r="AD30" s="222" t="e">
        <f t="shared" si="43"/>
        <v>#DIV/0!</v>
      </c>
      <c r="AE30" s="222" t="e">
        <f t="shared" si="43"/>
        <v>#DIV/0!</v>
      </c>
      <c r="AF30" s="222" t="e">
        <f t="shared" si="43"/>
        <v>#DIV/0!</v>
      </c>
      <c r="AG30" s="222" t="e">
        <f t="shared" si="43"/>
        <v>#DIV/0!</v>
      </c>
      <c r="AH30" s="222" t="e">
        <f t="shared" si="43"/>
        <v>#DIV/0!</v>
      </c>
      <c r="AI30" s="222" t="e">
        <f t="shared" si="43"/>
        <v>#DIV/0!</v>
      </c>
      <c r="AJ30" s="222" t="e">
        <f t="shared" si="43"/>
        <v>#DIV/0!</v>
      </c>
      <c r="AK30" s="222" t="e">
        <f t="shared" si="43"/>
        <v>#DIV/0!</v>
      </c>
      <c r="AL30" s="222" t="e">
        <f t="shared" si="43"/>
        <v>#DIV/0!</v>
      </c>
      <c r="AM30" s="223" t="e">
        <f t="shared" si="43"/>
        <v>#DIV/0!</v>
      </c>
      <c r="AO30" s="221" t="e">
        <f t="shared" ref="AO30:AX30" si="44">AO29/$W32</f>
        <v>#DIV/0!</v>
      </c>
      <c r="AP30" s="222" t="e">
        <f t="shared" si="44"/>
        <v>#DIV/0!</v>
      </c>
      <c r="AQ30" s="222" t="e">
        <f t="shared" si="44"/>
        <v>#DIV/0!</v>
      </c>
      <c r="AR30" s="222" t="e">
        <f t="shared" si="44"/>
        <v>#DIV/0!</v>
      </c>
      <c r="AS30" s="222" t="e">
        <f t="shared" si="44"/>
        <v>#DIV/0!</v>
      </c>
      <c r="AT30" s="222" t="e">
        <f t="shared" si="44"/>
        <v>#DIV/0!</v>
      </c>
      <c r="AU30" s="222" t="e">
        <f t="shared" si="44"/>
        <v>#DIV/0!</v>
      </c>
      <c r="AV30" s="222" t="e">
        <f t="shared" si="44"/>
        <v>#DIV/0!</v>
      </c>
      <c r="AW30" s="222" t="e">
        <f t="shared" si="44"/>
        <v>#DIV/0!</v>
      </c>
      <c r="AX30" s="223" t="e">
        <f t="shared" si="44"/>
        <v>#DIV/0!</v>
      </c>
    </row>
    <row r="31" spans="1:53" x14ac:dyDescent="0.25">
      <c r="F31" s="243" t="s">
        <v>111</v>
      </c>
      <c r="G31" s="272" t="s">
        <v>104</v>
      </c>
      <c r="H31" s="243" t="s">
        <v>48</v>
      </c>
      <c r="J31" s="37"/>
      <c r="K31" s="689" t="s">
        <v>135</v>
      </c>
      <c r="L31" s="690"/>
      <c r="M31" s="249" t="s">
        <v>111</v>
      </c>
      <c r="N31" s="243" t="s">
        <v>133</v>
      </c>
      <c r="O31" s="272" t="s">
        <v>104</v>
      </c>
      <c r="P31" s="243" t="s">
        <v>48</v>
      </c>
      <c r="S31" s="45"/>
      <c r="W31" s="224" t="str">
        <f>IF(W29=0,"",1/W30)</f>
        <v/>
      </c>
      <c r="X31" s="225" t="str">
        <f t="shared" ref="X31:AM31" si="45">IF(X29=0,"",1/X30)</f>
        <v/>
      </c>
      <c r="Y31" s="225" t="str">
        <f t="shared" si="45"/>
        <v/>
      </c>
      <c r="Z31" s="225" t="str">
        <f t="shared" si="45"/>
        <v/>
      </c>
      <c r="AA31" s="225" t="str">
        <f t="shared" si="45"/>
        <v/>
      </c>
      <c r="AB31" s="225" t="str">
        <f t="shared" si="45"/>
        <v/>
      </c>
      <c r="AC31" s="225" t="str">
        <f t="shared" si="45"/>
        <v/>
      </c>
      <c r="AD31" s="225" t="str">
        <f t="shared" si="45"/>
        <v/>
      </c>
      <c r="AE31" s="225" t="str">
        <f t="shared" si="45"/>
        <v/>
      </c>
      <c r="AF31" s="225" t="str">
        <f t="shared" si="45"/>
        <v/>
      </c>
      <c r="AG31" s="225" t="str">
        <f t="shared" si="45"/>
        <v/>
      </c>
      <c r="AH31" s="225" t="str">
        <f t="shared" si="45"/>
        <v/>
      </c>
      <c r="AI31" s="225" t="str">
        <f t="shared" si="45"/>
        <v/>
      </c>
      <c r="AJ31" s="225" t="str">
        <f t="shared" si="45"/>
        <v/>
      </c>
      <c r="AK31" s="225" t="str">
        <f t="shared" si="45"/>
        <v/>
      </c>
      <c r="AL31" s="225" t="str">
        <f t="shared" si="45"/>
        <v/>
      </c>
      <c r="AM31" s="226" t="str">
        <f t="shared" si="45"/>
        <v/>
      </c>
      <c r="AN31" s="183"/>
      <c r="AO31" s="224" t="str">
        <f t="shared" ref="AO31:AX31" si="46">IF(AO29=0,"",1/AO30)</f>
        <v/>
      </c>
      <c r="AP31" s="225" t="str">
        <f t="shared" si="46"/>
        <v/>
      </c>
      <c r="AQ31" s="225" t="str">
        <f t="shared" si="46"/>
        <v/>
      </c>
      <c r="AR31" s="225" t="str">
        <f t="shared" si="46"/>
        <v/>
      </c>
      <c r="AS31" s="225" t="str">
        <f t="shared" si="46"/>
        <v/>
      </c>
      <c r="AT31" s="225" t="str">
        <f t="shared" si="46"/>
        <v/>
      </c>
      <c r="AU31" s="225" t="str">
        <f t="shared" si="46"/>
        <v/>
      </c>
      <c r="AV31" s="225" t="str">
        <f t="shared" si="46"/>
        <v/>
      </c>
      <c r="AW31" s="225" t="str">
        <f t="shared" si="46"/>
        <v/>
      </c>
      <c r="AX31" s="226" t="str">
        <f t="shared" si="46"/>
        <v/>
      </c>
    </row>
    <row r="32" spans="1:53" x14ac:dyDescent="0.25">
      <c r="D32" s="674" t="s">
        <v>89</v>
      </c>
      <c r="E32" s="234" t="s">
        <v>103</v>
      </c>
      <c r="F32" s="234">
        <f>COUNTIF(I$2:I$26,"H")</f>
        <v>0</v>
      </c>
      <c r="G32" s="273" t="e">
        <f>F32/F$35</f>
        <v>#DIV/0!</v>
      </c>
      <c r="H32" s="274" t="e">
        <f>IF(G32=0,"",1/G32)</f>
        <v>#DIV/0!</v>
      </c>
      <c r="K32" s="250" t="s">
        <v>13</v>
      </c>
      <c r="L32" s="251">
        <v>0</v>
      </c>
      <c r="M32" s="252">
        <f>COUNTIF(H$2:H$26,"0")</f>
        <v>0</v>
      </c>
      <c r="N32" s="234">
        <f>M32</f>
        <v>0</v>
      </c>
      <c r="O32" s="235" t="e">
        <f t="shared" ref="O32:O38" si="47">N32/F$35</f>
        <v>#DIV/0!</v>
      </c>
      <c r="P32" s="236" t="e">
        <f t="shared" ref="P32:P38" si="48">IF(O32=0,"",1/O32)</f>
        <v>#DIV/0!</v>
      </c>
      <c r="Q32" s="50"/>
      <c r="W32" s="227">
        <f>SUM(W29:AM29)</f>
        <v>0</v>
      </c>
      <c r="X32" s="36"/>
      <c r="Y32" s="36"/>
      <c r="Z32" s="36"/>
      <c r="AA32" s="36"/>
      <c r="AB32" s="36"/>
      <c r="AC32" s="36"/>
      <c r="AD32" s="36"/>
      <c r="AE32" s="36"/>
      <c r="AF32" s="36"/>
      <c r="AG32" s="36"/>
      <c r="AH32" s="36"/>
      <c r="AI32" s="36"/>
      <c r="AJ32" s="36"/>
      <c r="AK32" s="36"/>
      <c r="AL32" s="36"/>
      <c r="AM32" s="231" t="e">
        <f>SUM(W30:AM30)</f>
        <v>#DIV/0!</v>
      </c>
      <c r="AO32" s="227">
        <f>SUM(AO29:AX29)</f>
        <v>0</v>
      </c>
      <c r="AP32" s="36"/>
      <c r="AQ32" s="36"/>
      <c r="AR32" s="36"/>
      <c r="AS32" s="36"/>
      <c r="AT32" s="36"/>
      <c r="AU32" s="36"/>
      <c r="AV32" s="36"/>
      <c r="AW32" s="36"/>
      <c r="AX32" s="231" t="e">
        <f>SUM(AO30:AX30)</f>
        <v>#DIV/0!</v>
      </c>
    </row>
    <row r="33" spans="1:167" x14ac:dyDescent="0.25">
      <c r="A33" s="50"/>
      <c r="B33" s="50"/>
      <c r="C33" s="363"/>
      <c r="D33" s="681"/>
      <c r="E33" s="237" t="s">
        <v>93</v>
      </c>
      <c r="F33" s="237">
        <f>COUNTIF(I$2:I$26,"D")</f>
        <v>0</v>
      </c>
      <c r="G33" s="275" t="e">
        <f>F33/F$35</f>
        <v>#DIV/0!</v>
      </c>
      <c r="H33" s="276" t="e">
        <f>IF(G33=0,"",1/G33)</f>
        <v>#DIV/0!</v>
      </c>
      <c r="J33" s="21"/>
      <c r="K33" s="179" t="s">
        <v>31</v>
      </c>
      <c r="L33" s="253">
        <v>1</v>
      </c>
      <c r="M33" s="254">
        <f>COUNTIF(H$2:H$26,"1")</f>
        <v>0</v>
      </c>
      <c r="N33" s="237">
        <f t="shared" ref="N33:N38" si="49">N32+M33</f>
        <v>0</v>
      </c>
      <c r="O33" s="238" t="e">
        <f t="shared" si="47"/>
        <v>#DIV/0!</v>
      </c>
      <c r="P33" s="239" t="e">
        <f t="shared" si="48"/>
        <v>#DIV/0!</v>
      </c>
      <c r="Q33" s="50"/>
      <c r="R33" s="50"/>
      <c r="S33" s="183"/>
      <c r="T33" s="37"/>
      <c r="U33" s="183"/>
      <c r="V33" s="183"/>
      <c r="AY33" s="183"/>
      <c r="AZ33" s="37"/>
      <c r="BA33" s="183"/>
      <c r="BB33" s="183"/>
      <c r="BC33" s="183"/>
      <c r="BD33" s="183"/>
      <c r="BE33" s="183"/>
      <c r="BF33" s="183"/>
      <c r="BG33" s="183"/>
      <c r="BH33" s="183"/>
      <c r="BI33" s="183"/>
      <c r="BJ33" s="183"/>
      <c r="BK33" s="183"/>
      <c r="BL33" s="183"/>
      <c r="BM33" s="183"/>
      <c r="BN33" s="183"/>
    </row>
    <row r="34" spans="1:167" x14ac:dyDescent="0.25">
      <c r="A34" s="50"/>
      <c r="B34" s="50"/>
      <c r="C34" s="363"/>
      <c r="D34" s="675"/>
      <c r="E34" s="109">
        <f>'Value Calc'!$A$2</f>
        <v>0</v>
      </c>
      <c r="F34" s="240">
        <f>COUNTIF(I$2:I$26,"A")</f>
        <v>0</v>
      </c>
      <c r="G34" s="277" t="e">
        <f>F34/F$35</f>
        <v>#DIV/0!</v>
      </c>
      <c r="H34" s="278" t="e">
        <f>IF(G34=0,"",1/G34)</f>
        <v>#DIV/0!</v>
      </c>
      <c r="J34" s="50"/>
      <c r="K34" s="179" t="s">
        <v>33</v>
      </c>
      <c r="L34" s="253">
        <v>2</v>
      </c>
      <c r="M34" s="254">
        <f>COUNTIF(H$2:H$26,"2")</f>
        <v>0</v>
      </c>
      <c r="N34" s="237">
        <f t="shared" si="49"/>
        <v>0</v>
      </c>
      <c r="O34" s="238" t="e">
        <f t="shared" si="47"/>
        <v>#DIV/0!</v>
      </c>
      <c r="P34" s="239" t="e">
        <f t="shared" si="48"/>
        <v>#DIV/0!</v>
      </c>
      <c r="Q34" s="183"/>
      <c r="R34" s="50"/>
    </row>
    <row r="35" spans="1:167" s="183" customFormat="1" x14ac:dyDescent="0.25">
      <c r="A35" s="37"/>
      <c r="B35" s="186"/>
      <c r="C35" s="364"/>
      <c r="D35" s="192"/>
      <c r="E35" s="48"/>
      <c r="F35" s="246">
        <f>SUM(F32:F34)</f>
        <v>0</v>
      </c>
      <c r="G35" s="247" t="e">
        <f>SUM(G32:G34)</f>
        <v>#DIV/0!</v>
      </c>
      <c r="H35" s="45"/>
      <c r="J35" s="186"/>
      <c r="K35" s="179" t="s">
        <v>32</v>
      </c>
      <c r="L35" s="253">
        <v>3</v>
      </c>
      <c r="M35" s="254">
        <f>COUNTIF(H$2:H$26,"3")</f>
        <v>0</v>
      </c>
      <c r="N35" s="237">
        <f t="shared" si="49"/>
        <v>0</v>
      </c>
      <c r="O35" s="238" t="e">
        <f t="shared" si="47"/>
        <v>#DIV/0!</v>
      </c>
      <c r="P35" s="239" t="e">
        <f t="shared" si="48"/>
        <v>#DIV/0!</v>
      </c>
      <c r="Q35" s="50"/>
      <c r="AZ35" s="37"/>
    </row>
    <row r="36" spans="1:167" x14ac:dyDescent="0.25">
      <c r="A36" s="37"/>
      <c r="B36" s="191"/>
      <c r="D36" s="50"/>
      <c r="I36" s="37"/>
      <c r="J36" s="48"/>
      <c r="K36" s="179" t="s">
        <v>34</v>
      </c>
      <c r="L36" s="253">
        <v>4</v>
      </c>
      <c r="M36" s="254">
        <f>COUNTIF(H$2:H$26,"4")</f>
        <v>0</v>
      </c>
      <c r="N36" s="237">
        <f t="shared" si="49"/>
        <v>0</v>
      </c>
      <c r="O36" s="238" t="e">
        <f t="shared" si="47"/>
        <v>#DIV/0!</v>
      </c>
      <c r="P36" s="239" t="e">
        <f t="shared" si="48"/>
        <v>#DIV/0!</v>
      </c>
      <c r="Q36" s="50"/>
      <c r="R36" s="50"/>
    </row>
    <row r="37" spans="1:167" x14ac:dyDescent="0.25">
      <c r="D37" s="674" t="s">
        <v>90</v>
      </c>
      <c r="E37" s="234" t="s">
        <v>103</v>
      </c>
      <c r="F37" s="234">
        <f>COUNTIF(L$2:L$26,"H")</f>
        <v>0</v>
      </c>
      <c r="G37" s="273" t="e">
        <f>F37/F$35</f>
        <v>#DIV/0!</v>
      </c>
      <c r="H37" s="274" t="e">
        <f>IF(G37=0,"",1/G37)</f>
        <v>#DIV/0!</v>
      </c>
      <c r="K37" s="179" t="s">
        <v>35</v>
      </c>
      <c r="L37" s="253">
        <v>5</v>
      </c>
      <c r="M37" s="254">
        <f>COUNTIF(H$2:H$26,"5")</f>
        <v>0</v>
      </c>
      <c r="N37" s="237">
        <f t="shared" si="49"/>
        <v>0</v>
      </c>
      <c r="O37" s="238" t="e">
        <f t="shared" si="47"/>
        <v>#DIV/0!</v>
      </c>
      <c r="P37" s="239" t="e">
        <f t="shared" si="48"/>
        <v>#DIV/0!</v>
      </c>
      <c r="Q37" s="50"/>
      <c r="R37" s="50"/>
    </row>
    <row r="38" spans="1:167" x14ac:dyDescent="0.25">
      <c r="D38" s="681"/>
      <c r="E38" s="237" t="s">
        <v>93</v>
      </c>
      <c r="F38" s="237">
        <f>COUNTIF(L$2:L$26,"D")</f>
        <v>0</v>
      </c>
      <c r="G38" s="275" t="e">
        <f>F38/F$35</f>
        <v>#DIV/0!</v>
      </c>
      <c r="H38" s="276" t="e">
        <f>IF(G38=0,"",1/G38)</f>
        <v>#DIV/0!</v>
      </c>
      <c r="K38" s="177" t="s">
        <v>36</v>
      </c>
      <c r="L38" s="255" t="s">
        <v>30</v>
      </c>
      <c r="M38" s="256">
        <f>F35-SUM(M32:M37)</f>
        <v>0</v>
      </c>
      <c r="N38" s="240">
        <f t="shared" si="49"/>
        <v>0</v>
      </c>
      <c r="O38" s="241" t="e">
        <f t="shared" si="47"/>
        <v>#DIV/0!</v>
      </c>
      <c r="P38" s="242" t="e">
        <f t="shared" si="48"/>
        <v>#DIV/0!</v>
      </c>
      <c r="Q38" s="50"/>
      <c r="R38" s="50"/>
    </row>
    <row r="39" spans="1:167" x14ac:dyDescent="0.25">
      <c r="D39" s="675"/>
      <c r="E39" s="109">
        <f>'Value Calc'!$A$2</f>
        <v>0</v>
      </c>
      <c r="F39" s="240">
        <f>COUNTIF(L$2:L$26,"A")</f>
        <v>0</v>
      </c>
      <c r="G39" s="277" t="e">
        <f>F39/F$35</f>
        <v>#DIV/0!</v>
      </c>
      <c r="H39" s="278" t="e">
        <f>IF(G39=0,"",1/G39)</f>
        <v>#DIV/0!</v>
      </c>
      <c r="P39" s="193"/>
      <c r="Q39" s="50"/>
      <c r="R39" s="50"/>
    </row>
    <row r="40" spans="1:167" x14ac:dyDescent="0.25">
      <c r="D40" s="270"/>
      <c r="E40" s="50"/>
      <c r="F40" s="246">
        <f>SUM(F37:F39)</f>
        <v>0</v>
      </c>
      <c r="G40" s="247" t="e">
        <f>SUM(G37:G39)</f>
        <v>#DIV/0!</v>
      </c>
      <c r="H40" s="50"/>
      <c r="K40" s="684" t="s">
        <v>134</v>
      </c>
      <c r="L40" s="688"/>
      <c r="M40" s="688"/>
      <c r="N40" s="685"/>
      <c r="P40" s="193"/>
      <c r="Q40" s="50"/>
      <c r="R40" s="50"/>
    </row>
    <row r="41" spans="1:167" x14ac:dyDescent="0.25">
      <c r="K41" s="257" t="s">
        <v>51</v>
      </c>
      <c r="L41" s="258">
        <f>COUNTIF(T$2:T$26,"HH")</f>
        <v>0</v>
      </c>
      <c r="M41" s="235" t="e">
        <f t="shared" ref="M41:M49" si="50">L41/F$35</f>
        <v>#DIV/0!</v>
      </c>
      <c r="N41" s="236" t="e">
        <f t="shared" ref="N41:N49" si="51">IF(M41=0,"",1/M41)</f>
        <v>#DIV/0!</v>
      </c>
      <c r="P41" s="193"/>
      <c r="Q41" s="193"/>
      <c r="R41" s="50"/>
    </row>
    <row r="42" spans="1:167" s="193" customFormat="1" x14ac:dyDescent="0.25">
      <c r="A42" s="186"/>
      <c r="B42" s="194"/>
      <c r="C42" s="365"/>
      <c r="D42" s="676" t="s">
        <v>86</v>
      </c>
      <c r="E42" s="279" t="s">
        <v>103</v>
      </c>
      <c r="F42" s="258">
        <f>COUNTIF(N2:N26,"Y")</f>
        <v>0</v>
      </c>
      <c r="G42" s="273" t="e">
        <f t="shared" ref="G42:G47" si="52">F42/F$35</f>
        <v>#DIV/0!</v>
      </c>
      <c r="H42" s="274" t="e">
        <f t="shared" ref="H42:H47" si="53">IF(G42=0,"",1/G42)</f>
        <v>#DIV/0!</v>
      </c>
      <c r="I42" s="186"/>
      <c r="J42" s="186"/>
      <c r="K42" s="259" t="s">
        <v>52</v>
      </c>
      <c r="L42" s="260">
        <f>COUNTIF(T$2:T$26,"HD")</f>
        <v>0</v>
      </c>
      <c r="M42" s="238" t="e">
        <f t="shared" si="50"/>
        <v>#DIV/0!</v>
      </c>
      <c r="N42" s="239" t="e">
        <f t="shared" si="51"/>
        <v>#DIV/0!</v>
      </c>
      <c r="O42" s="186"/>
      <c r="U42" s="195"/>
      <c r="V42" s="195"/>
      <c r="AY42" s="50"/>
      <c r="AZ42" s="45"/>
    </row>
    <row r="43" spans="1:167" s="193" customFormat="1" x14ac:dyDescent="0.25">
      <c r="A43" s="186"/>
      <c r="B43" s="194"/>
      <c r="C43" s="365"/>
      <c r="D43" s="677"/>
      <c r="E43" s="280">
        <f>'Value Calc'!$A$2</f>
        <v>0</v>
      </c>
      <c r="F43" s="262">
        <f>COUNTIF(O2:O26,"Y")</f>
        <v>0</v>
      </c>
      <c r="G43" s="277" t="e">
        <f t="shared" si="52"/>
        <v>#DIV/0!</v>
      </c>
      <c r="H43" s="278" t="e">
        <f t="shared" si="53"/>
        <v>#DIV/0!</v>
      </c>
      <c r="I43" s="186"/>
      <c r="J43" s="186"/>
      <c r="K43" s="259" t="s">
        <v>53</v>
      </c>
      <c r="L43" s="260">
        <f>COUNTIF(T$2:T$26,"HA")</f>
        <v>0</v>
      </c>
      <c r="M43" s="238" t="e">
        <f t="shared" si="50"/>
        <v>#DIV/0!</v>
      </c>
      <c r="N43" s="239" t="e">
        <f t="shared" si="51"/>
        <v>#DIV/0!</v>
      </c>
      <c r="O43" s="186"/>
      <c r="U43" s="195"/>
      <c r="V43" s="195"/>
      <c r="X43" s="271"/>
      <c r="Y43" s="271"/>
      <c r="Z43" s="271"/>
      <c r="AA43" s="271"/>
      <c r="AB43" s="271"/>
      <c r="AC43" s="271"/>
      <c r="AD43" s="271"/>
      <c r="AE43" s="271"/>
      <c r="AF43" s="271"/>
      <c r="AG43" s="271"/>
      <c r="AH43" s="271"/>
      <c r="AI43" s="271"/>
      <c r="AJ43" s="271"/>
      <c r="AK43" s="271"/>
      <c r="AL43" s="271"/>
      <c r="AP43" s="271"/>
      <c r="AQ43" s="271"/>
      <c r="AR43" s="271"/>
      <c r="AS43" s="271"/>
      <c r="AT43" s="271"/>
      <c r="AU43" s="271"/>
      <c r="AV43" s="271"/>
      <c r="AW43" s="271"/>
      <c r="AY43" s="50"/>
      <c r="AZ43" s="45"/>
    </row>
    <row r="44" spans="1:167" s="193" customFormat="1" x14ac:dyDescent="0.25">
      <c r="A44" s="186"/>
      <c r="B44" s="186"/>
      <c r="C44" s="365"/>
      <c r="D44" s="676" t="s">
        <v>87</v>
      </c>
      <c r="E44" s="279" t="s">
        <v>103</v>
      </c>
      <c r="F44" s="258">
        <f>COUNTIF(P2:P26,"Y")</f>
        <v>0</v>
      </c>
      <c r="G44" s="273" t="e">
        <f t="shared" si="52"/>
        <v>#DIV/0!</v>
      </c>
      <c r="H44" s="274" t="e">
        <f t="shared" si="53"/>
        <v>#DIV/0!</v>
      </c>
      <c r="I44" s="186"/>
      <c r="J44" s="196"/>
      <c r="K44" s="259" t="s">
        <v>54</v>
      </c>
      <c r="L44" s="260">
        <f>COUNTIF(T$2:T$26,"DH")</f>
        <v>0</v>
      </c>
      <c r="M44" s="238" t="e">
        <f t="shared" si="50"/>
        <v>#DIV/0!</v>
      </c>
      <c r="N44" s="239" t="e">
        <f t="shared" si="51"/>
        <v>#DIV/0!</v>
      </c>
      <c r="O44" s="186"/>
      <c r="U44" s="195"/>
      <c r="V44" s="195"/>
      <c r="AY44" s="50"/>
      <c r="AZ44" s="45"/>
    </row>
    <row r="45" spans="1:167" s="193" customFormat="1" x14ac:dyDescent="0.25">
      <c r="A45" s="186"/>
      <c r="B45" s="186"/>
      <c r="C45" s="365"/>
      <c r="D45" s="677"/>
      <c r="E45" s="280">
        <f>'Value Calc'!$A$2</f>
        <v>0</v>
      </c>
      <c r="F45" s="262">
        <f>COUNTIF(Q2:Q26,"Y")</f>
        <v>0</v>
      </c>
      <c r="G45" s="277" t="e">
        <f t="shared" si="52"/>
        <v>#DIV/0!</v>
      </c>
      <c r="H45" s="278" t="e">
        <f t="shared" si="53"/>
        <v>#DIV/0!</v>
      </c>
      <c r="I45" s="186"/>
      <c r="J45" s="196"/>
      <c r="K45" s="259" t="s">
        <v>55</v>
      </c>
      <c r="L45" s="260">
        <f>COUNTIF(T$2:T$26,"DD")</f>
        <v>0</v>
      </c>
      <c r="M45" s="238" t="e">
        <f t="shared" si="50"/>
        <v>#DIV/0!</v>
      </c>
      <c r="N45" s="239" t="e">
        <f t="shared" si="51"/>
        <v>#DIV/0!</v>
      </c>
      <c r="O45" s="186"/>
      <c r="U45" s="195"/>
      <c r="V45" s="195"/>
      <c r="AY45" s="50"/>
      <c r="AZ45" s="45"/>
    </row>
    <row r="46" spans="1:167" s="193" customFormat="1" x14ac:dyDescent="0.25">
      <c r="A46" s="186"/>
      <c r="B46" s="186"/>
      <c r="C46" s="365"/>
      <c r="D46" s="674" t="s">
        <v>88</v>
      </c>
      <c r="E46" s="265" t="s">
        <v>103</v>
      </c>
      <c r="F46" s="237">
        <f>COUNTIF(R2:R26,"1")</f>
        <v>0</v>
      </c>
      <c r="G46" s="275" t="e">
        <f t="shared" si="52"/>
        <v>#DIV/0!</v>
      </c>
      <c r="H46" s="276" t="e">
        <f t="shared" si="53"/>
        <v>#DIV/0!</v>
      </c>
      <c r="I46" s="186"/>
      <c r="J46" s="186"/>
      <c r="K46" s="259" t="s">
        <v>56</v>
      </c>
      <c r="L46" s="260">
        <f>COUNTIF(T$2:T$26,"DA")</f>
        <v>0</v>
      </c>
      <c r="M46" s="238" t="e">
        <f t="shared" si="50"/>
        <v>#DIV/0!</v>
      </c>
      <c r="N46" s="239" t="e">
        <f t="shared" si="51"/>
        <v>#DIV/0!</v>
      </c>
      <c r="O46" s="186"/>
      <c r="T46" s="186"/>
      <c r="U46" s="195"/>
      <c r="V46" s="195"/>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50"/>
      <c r="AZ46" s="45"/>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row>
    <row r="47" spans="1:167" s="193" customFormat="1" x14ac:dyDescent="0.25">
      <c r="A47" s="186"/>
      <c r="B47" s="186"/>
      <c r="C47" s="365"/>
      <c r="D47" s="675"/>
      <c r="E47" s="280">
        <f>'Value Calc'!$A$2</f>
        <v>0</v>
      </c>
      <c r="F47" s="240">
        <f>COUNTIF(S2:S27,"1")</f>
        <v>0</v>
      </c>
      <c r="G47" s="277" t="e">
        <f t="shared" si="52"/>
        <v>#DIV/0!</v>
      </c>
      <c r="H47" s="278" t="e">
        <f t="shared" si="53"/>
        <v>#DIV/0!</v>
      </c>
      <c r="I47" s="186"/>
      <c r="J47" s="186"/>
      <c r="K47" s="259" t="s">
        <v>57</v>
      </c>
      <c r="L47" s="260">
        <f>COUNTIF(T$2:T$26,"AH")</f>
        <v>0</v>
      </c>
      <c r="M47" s="238" t="e">
        <f t="shared" si="50"/>
        <v>#DIV/0!</v>
      </c>
      <c r="N47" s="239" t="e">
        <f t="shared" si="51"/>
        <v>#DIV/0!</v>
      </c>
      <c r="O47" s="186"/>
      <c r="T47" s="186"/>
      <c r="U47" s="195"/>
      <c r="V47" s="195"/>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50"/>
      <c r="AZ47" s="45"/>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row>
    <row r="48" spans="1:167" s="193" customFormat="1" x14ac:dyDescent="0.25">
      <c r="A48" s="186"/>
      <c r="B48" s="186"/>
      <c r="C48" s="364"/>
      <c r="D48" s="186"/>
      <c r="E48" s="186"/>
      <c r="F48" s="186"/>
      <c r="G48" s="186"/>
      <c r="H48" s="186"/>
      <c r="I48" s="186"/>
      <c r="J48" s="186"/>
      <c r="K48" s="259" t="s">
        <v>58</v>
      </c>
      <c r="L48" s="260">
        <f>COUNTIF(T$2:T$26,"AD")</f>
        <v>0</v>
      </c>
      <c r="M48" s="238" t="e">
        <f t="shared" si="50"/>
        <v>#DIV/0!</v>
      </c>
      <c r="N48" s="239" t="e">
        <f t="shared" si="51"/>
        <v>#DIV/0!</v>
      </c>
      <c r="O48" s="186"/>
      <c r="T48" s="186"/>
      <c r="U48" s="195"/>
      <c r="V48" s="195"/>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50"/>
      <c r="AZ48" s="45"/>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row>
    <row r="49" spans="1:52" s="193" customFormat="1" x14ac:dyDescent="0.25">
      <c r="A49" s="186"/>
      <c r="B49" s="186"/>
      <c r="C49" s="364"/>
      <c r="D49" s="676" t="s">
        <v>37</v>
      </c>
      <c r="E49" s="267" t="s">
        <v>39</v>
      </c>
      <c r="F49" s="234">
        <f>COUNTIF(M2:M26,"Y")</f>
        <v>0</v>
      </c>
      <c r="G49" s="281" t="e">
        <f>F49/F35</f>
        <v>#DIV/0!</v>
      </c>
      <c r="H49" s="274" t="e">
        <f>IF(G49=0,"",1/G49)</f>
        <v>#DIV/0!</v>
      </c>
      <c r="I49" s="186"/>
      <c r="J49" s="186"/>
      <c r="K49" s="261" t="s">
        <v>59</v>
      </c>
      <c r="L49" s="262">
        <f>COUNTIF(T$2:T$26,"AA")</f>
        <v>0</v>
      </c>
      <c r="M49" s="241" t="e">
        <f t="shared" si="50"/>
        <v>#DIV/0!</v>
      </c>
      <c r="N49" s="242" t="e">
        <f t="shared" si="51"/>
        <v>#DIV/0!</v>
      </c>
      <c r="O49" s="186"/>
      <c r="T49" s="186"/>
      <c r="U49" s="195"/>
      <c r="V49" s="195"/>
      <c r="AY49" s="50"/>
      <c r="AZ49" s="45"/>
    </row>
    <row r="50" spans="1:52" s="193" customFormat="1" x14ac:dyDescent="0.25">
      <c r="A50" s="186"/>
      <c r="B50" s="186"/>
      <c r="C50" s="364"/>
      <c r="D50" s="677"/>
      <c r="E50" s="268" t="s">
        <v>40</v>
      </c>
      <c r="F50" s="240">
        <f>COUNTIF(M2:M26,"N")</f>
        <v>0</v>
      </c>
      <c r="G50" s="282" t="e">
        <f>F50/F35</f>
        <v>#DIV/0!</v>
      </c>
      <c r="H50" s="278" t="e">
        <f>IF(G50=0,"",1/G50)</f>
        <v>#DIV/0!</v>
      </c>
      <c r="I50" s="186"/>
      <c r="J50" s="186"/>
      <c r="K50" s="186"/>
      <c r="L50" s="263">
        <f>SUM(L41:L49)</f>
        <v>0</v>
      </c>
      <c r="T50" s="186"/>
      <c r="U50" s="195"/>
      <c r="V50" s="195"/>
      <c r="AY50" s="50"/>
      <c r="AZ50" s="45"/>
    </row>
    <row r="51" spans="1:52" s="193" customFormat="1" x14ac:dyDescent="0.25">
      <c r="A51" s="186"/>
      <c r="B51" s="186"/>
      <c r="C51" s="364"/>
      <c r="D51" s="45"/>
      <c r="E51" s="36"/>
      <c r="F51" s="246">
        <f>SUM(F49:F50)</f>
        <v>0</v>
      </c>
      <c r="G51" s="247" t="e">
        <f>SUM(G49:G50)</f>
        <v>#DIV/0!</v>
      </c>
      <c r="H51" s="198"/>
      <c r="I51" s="186"/>
      <c r="J51" s="186"/>
      <c r="K51" s="50"/>
      <c r="L51" s="50"/>
      <c r="M51" s="50"/>
      <c r="N51" s="50"/>
      <c r="O51" s="50"/>
      <c r="P51" s="50"/>
      <c r="Q51" s="50"/>
      <c r="T51" s="186"/>
      <c r="U51" s="195"/>
      <c r="V51" s="195"/>
      <c r="AY51" s="50"/>
      <c r="AZ51" s="45"/>
    </row>
    <row r="52" spans="1:52" x14ac:dyDescent="0.25">
      <c r="D52" s="50"/>
      <c r="E52" s="50"/>
      <c r="F52" s="50"/>
      <c r="G52" s="50"/>
      <c r="H52" s="50"/>
      <c r="T52" s="45"/>
      <c r="U52" s="191"/>
      <c r="V52" s="191"/>
    </row>
    <row r="53" spans="1:52" s="193" customFormat="1" x14ac:dyDescent="0.25">
      <c r="A53" s="186"/>
      <c r="B53" s="186"/>
      <c r="C53" s="365"/>
      <c r="D53" s="674" t="s">
        <v>65</v>
      </c>
      <c r="E53" s="269" t="s">
        <v>66</v>
      </c>
      <c r="F53" s="234">
        <f>COUNTIF(U$2:U$26,"&lt;2")</f>
        <v>0</v>
      </c>
      <c r="G53" s="273" t="e">
        <f>F53/F$35</f>
        <v>#DIV/0!</v>
      </c>
      <c r="H53" s="274" t="e">
        <f>IF(G53=0,"",1/G53)</f>
        <v>#DIV/0!</v>
      </c>
      <c r="I53" s="186"/>
      <c r="J53" s="186"/>
      <c r="T53" s="186"/>
      <c r="U53" s="195"/>
      <c r="V53" s="195"/>
      <c r="AY53" s="50"/>
      <c r="AZ53" s="45"/>
    </row>
    <row r="54" spans="1:52" s="193" customFormat="1" x14ac:dyDescent="0.25">
      <c r="A54" s="186"/>
      <c r="B54" s="186"/>
      <c r="C54" s="365"/>
      <c r="D54" s="675"/>
      <c r="E54" s="178" t="s">
        <v>67</v>
      </c>
      <c r="F54" s="240">
        <f>COUNTIF(U$2:U$26,"&gt;1")</f>
        <v>0</v>
      </c>
      <c r="G54" s="277" t="e">
        <f>F54/F$35</f>
        <v>#DIV/0!</v>
      </c>
      <c r="H54" s="278" t="e">
        <f>IF(G54=0,"",1/G54)</f>
        <v>#DIV/0!</v>
      </c>
      <c r="I54" s="186"/>
      <c r="J54" s="186"/>
      <c r="R54" s="50"/>
      <c r="T54" s="186"/>
      <c r="U54" s="195"/>
      <c r="V54" s="195"/>
      <c r="AY54" s="50"/>
      <c r="AZ54" s="45"/>
    </row>
    <row r="55" spans="1:52" s="193" customFormat="1" x14ac:dyDescent="0.25">
      <c r="A55" s="186"/>
      <c r="B55" s="186"/>
      <c r="C55" s="365"/>
      <c r="F55" s="246">
        <f>SUM(F53:F54)</f>
        <v>0</v>
      </c>
      <c r="G55" s="247" t="e">
        <f>SUM(G53:G54)</f>
        <v>#DIV/0!</v>
      </c>
      <c r="I55" s="186"/>
      <c r="J55" s="186"/>
      <c r="T55" s="186"/>
      <c r="U55" s="195"/>
      <c r="V55" s="195"/>
      <c r="AY55" s="50"/>
      <c r="AZ55" s="45"/>
    </row>
    <row r="56" spans="1:52" s="193" customFormat="1" ht="14.25" thickBot="1" x14ac:dyDescent="0.3">
      <c r="A56" s="186"/>
      <c r="B56" s="186"/>
      <c r="C56" s="365"/>
      <c r="I56" s="186"/>
      <c r="J56" s="186"/>
      <c r="T56" s="186"/>
      <c r="U56" s="195"/>
      <c r="V56" s="195"/>
      <c r="AY56" s="50"/>
      <c r="AZ56" s="45"/>
    </row>
    <row r="57" spans="1:52" ht="14.25" thickBot="1" x14ac:dyDescent="0.3">
      <c r="C57" s="52"/>
      <c r="E57" s="452" t="s">
        <v>254</v>
      </c>
      <c r="F57" s="445" t="s">
        <v>111</v>
      </c>
      <c r="G57" s="446" t="s">
        <v>104</v>
      </c>
      <c r="H57" s="670" t="s">
        <v>299</v>
      </c>
      <c r="I57" s="671"/>
      <c r="J57" s="445" t="s">
        <v>133</v>
      </c>
      <c r="K57" s="446" t="s">
        <v>104</v>
      </c>
      <c r="L57" s="670" t="s">
        <v>299</v>
      </c>
      <c r="M57" s="671"/>
      <c r="N57" s="445" t="s">
        <v>133</v>
      </c>
      <c r="O57" s="446" t="s">
        <v>104</v>
      </c>
      <c r="P57" s="50"/>
      <c r="Q57" s="50"/>
      <c r="R57" s="50"/>
    </row>
    <row r="58" spans="1:52" x14ac:dyDescent="0.25">
      <c r="C58" s="52"/>
      <c r="D58" s="678" t="s">
        <v>200</v>
      </c>
      <c r="E58" s="583">
        <v>5</v>
      </c>
      <c r="F58" s="258">
        <f>COUNTIF(AZ$2:AZ$26,"5")</f>
        <v>0</v>
      </c>
      <c r="G58" s="584" t="e">
        <f t="shared" ref="G58:G68" si="54">F58/F$40</f>
        <v>#DIV/0!</v>
      </c>
      <c r="H58" s="666" t="s">
        <v>261</v>
      </c>
      <c r="I58" s="667"/>
      <c r="J58" s="258">
        <f>COUNTIF(AZ$2:AZ$26,"&gt;=5")</f>
        <v>0</v>
      </c>
      <c r="K58" s="584" t="e">
        <f t="shared" ref="K58:K68" si="55">J58/F$40</f>
        <v>#DIV/0!</v>
      </c>
      <c r="L58" s="666" t="s">
        <v>268</v>
      </c>
      <c r="M58" s="667"/>
      <c r="N58" s="258">
        <f>COUNTIF(AZ$2:AZ$26,"&lt;=5")</f>
        <v>0</v>
      </c>
      <c r="O58" s="584" t="e">
        <f t="shared" ref="O58:O68" si="56">N58/F$40</f>
        <v>#DIV/0!</v>
      </c>
      <c r="P58" s="50"/>
      <c r="Q58" s="50"/>
      <c r="R58" s="50"/>
    </row>
    <row r="59" spans="1:52" x14ac:dyDescent="0.25">
      <c r="C59" s="52"/>
      <c r="D59" s="679"/>
      <c r="E59" s="585">
        <v>4</v>
      </c>
      <c r="F59" s="260">
        <f>COUNTIF(AZ$2:AZ$26,"4")</f>
        <v>0</v>
      </c>
      <c r="G59" s="586" t="e">
        <f t="shared" si="54"/>
        <v>#DIV/0!</v>
      </c>
      <c r="H59" s="668" t="s">
        <v>262</v>
      </c>
      <c r="I59" s="669"/>
      <c r="J59" s="260">
        <f>COUNTIF(AZ$2:AZ$26,"&gt;=4")</f>
        <v>0</v>
      </c>
      <c r="K59" s="586" t="e">
        <f t="shared" si="55"/>
        <v>#DIV/0!</v>
      </c>
      <c r="L59" s="668" t="s">
        <v>269</v>
      </c>
      <c r="M59" s="669"/>
      <c r="N59" s="260">
        <f>COUNTIF(AZ$2:AZ$26,"&lt;=4")</f>
        <v>0</v>
      </c>
      <c r="O59" s="586" t="e">
        <f t="shared" si="56"/>
        <v>#DIV/0!</v>
      </c>
      <c r="P59" s="50"/>
      <c r="Q59" s="50"/>
      <c r="R59" s="50"/>
    </row>
    <row r="60" spans="1:52" x14ac:dyDescent="0.25">
      <c r="C60" s="52"/>
      <c r="D60" s="679"/>
      <c r="E60" s="585">
        <v>3</v>
      </c>
      <c r="F60" s="260">
        <f>COUNTIF(AZ$2:AZ$26,"3")</f>
        <v>0</v>
      </c>
      <c r="G60" s="586" t="e">
        <f t="shared" si="54"/>
        <v>#DIV/0!</v>
      </c>
      <c r="H60" s="668" t="s">
        <v>263</v>
      </c>
      <c r="I60" s="669"/>
      <c r="J60" s="260">
        <f>COUNTIF(AZ$2:AZ$26,"&gt;=3")</f>
        <v>0</v>
      </c>
      <c r="K60" s="586" t="e">
        <f t="shared" si="55"/>
        <v>#DIV/0!</v>
      </c>
      <c r="L60" s="668" t="s">
        <v>270</v>
      </c>
      <c r="M60" s="669"/>
      <c r="N60" s="260">
        <f>COUNTIF(AZ$2:AZ$26,"&lt;=3")</f>
        <v>0</v>
      </c>
      <c r="O60" s="586" t="e">
        <f t="shared" si="56"/>
        <v>#DIV/0!</v>
      </c>
      <c r="P60" s="50"/>
      <c r="Q60" s="50"/>
      <c r="R60" s="50"/>
    </row>
    <row r="61" spans="1:52" x14ac:dyDescent="0.25">
      <c r="C61" s="52"/>
      <c r="D61" s="679"/>
      <c r="E61" s="585">
        <v>2</v>
      </c>
      <c r="F61" s="260">
        <f>COUNTIF(AZ$2:AZ$26,"2")</f>
        <v>0</v>
      </c>
      <c r="G61" s="586" t="e">
        <f t="shared" si="54"/>
        <v>#DIV/0!</v>
      </c>
      <c r="H61" s="668" t="s">
        <v>264</v>
      </c>
      <c r="I61" s="669"/>
      <c r="J61" s="260">
        <f>COUNTIF(AZ$2:AZ$26,"&gt;=2")</f>
        <v>0</v>
      </c>
      <c r="K61" s="586" t="e">
        <f t="shared" si="55"/>
        <v>#DIV/0!</v>
      </c>
      <c r="L61" s="668" t="s">
        <v>271</v>
      </c>
      <c r="M61" s="669"/>
      <c r="N61" s="260">
        <f>COUNTIF(AZ$2:AZ$26,"&lt;=2")</f>
        <v>0</v>
      </c>
      <c r="O61" s="586" t="e">
        <f t="shared" si="56"/>
        <v>#DIV/0!</v>
      </c>
      <c r="P61" s="50"/>
      <c r="Q61" s="50"/>
      <c r="R61" s="50"/>
    </row>
    <row r="62" spans="1:52" x14ac:dyDescent="0.25">
      <c r="C62" s="52"/>
      <c r="D62" s="679"/>
      <c r="E62" s="585">
        <v>1</v>
      </c>
      <c r="F62" s="260">
        <f>COUNTIF(AZ$2:AZ$26,"1")</f>
        <v>0</v>
      </c>
      <c r="G62" s="586" t="e">
        <f t="shared" si="54"/>
        <v>#DIV/0!</v>
      </c>
      <c r="H62" s="668" t="s">
        <v>265</v>
      </c>
      <c r="I62" s="669"/>
      <c r="J62" s="260">
        <f>COUNTIF(AZ$2:AZ$26,"&gt;=1")</f>
        <v>0</v>
      </c>
      <c r="K62" s="586" t="e">
        <f t="shared" si="55"/>
        <v>#DIV/0!</v>
      </c>
      <c r="L62" s="668" t="s">
        <v>272</v>
      </c>
      <c r="M62" s="669"/>
      <c r="N62" s="260">
        <f>COUNTIF(AZ$2:AZ$26,"&lt;=1")</f>
        <v>0</v>
      </c>
      <c r="O62" s="586" t="e">
        <f t="shared" si="56"/>
        <v>#DIV/0!</v>
      </c>
      <c r="P62" s="50"/>
      <c r="Q62" s="50"/>
      <c r="R62" s="50"/>
    </row>
    <row r="63" spans="1:52" x14ac:dyDescent="0.25">
      <c r="C63" s="52"/>
      <c r="D63" s="679"/>
      <c r="E63" s="585">
        <v>0</v>
      </c>
      <c r="F63" s="260">
        <f>COUNTIF(AZ$2:AZ$26,"0")</f>
        <v>0</v>
      </c>
      <c r="G63" s="586" t="e">
        <f t="shared" si="54"/>
        <v>#DIV/0!</v>
      </c>
      <c r="H63" s="668" t="s">
        <v>283</v>
      </c>
      <c r="I63" s="669"/>
      <c r="J63" s="260">
        <f>COUNTIF(AZ$2:AZ$26,"&gt;=0")</f>
        <v>0</v>
      </c>
      <c r="K63" s="586" t="e">
        <f t="shared" si="55"/>
        <v>#DIV/0!</v>
      </c>
      <c r="L63" s="668" t="s">
        <v>273</v>
      </c>
      <c r="M63" s="669"/>
      <c r="N63" s="260">
        <f>COUNTIF(AZ$2:AZ$26,"&lt;=0")</f>
        <v>0</v>
      </c>
      <c r="O63" s="586" t="e">
        <f t="shared" si="56"/>
        <v>#DIV/0!</v>
      </c>
      <c r="P63" s="50"/>
      <c r="Q63" s="50"/>
      <c r="R63" s="50"/>
    </row>
    <row r="64" spans="1:52" x14ac:dyDescent="0.25">
      <c r="C64" s="52"/>
      <c r="D64" s="679"/>
      <c r="E64" s="585" t="s">
        <v>223</v>
      </c>
      <c r="F64" s="260">
        <f>COUNTIF(AZ$2:AZ$26,"-1")</f>
        <v>0</v>
      </c>
      <c r="G64" s="586" t="e">
        <f t="shared" si="54"/>
        <v>#DIV/0!</v>
      </c>
      <c r="H64" s="683" t="s">
        <v>284</v>
      </c>
      <c r="I64" s="669"/>
      <c r="J64" s="260">
        <f>COUNTIF(AZ$2:AZ$26,"&gt;=-1")</f>
        <v>0</v>
      </c>
      <c r="K64" s="586" t="e">
        <f t="shared" si="55"/>
        <v>#DIV/0!</v>
      </c>
      <c r="L64" s="683" t="s">
        <v>274</v>
      </c>
      <c r="M64" s="669"/>
      <c r="N64" s="260">
        <f>COUNTIF(AZ$2:AZ$26,"&lt;=-1")</f>
        <v>0</v>
      </c>
      <c r="O64" s="586" t="e">
        <f t="shared" si="56"/>
        <v>#DIV/0!</v>
      </c>
      <c r="P64" s="50"/>
      <c r="Q64" s="50"/>
      <c r="R64" s="50"/>
    </row>
    <row r="65" spans="1:52" x14ac:dyDescent="0.25">
      <c r="C65" s="52"/>
      <c r="D65" s="679"/>
      <c r="E65" s="585" t="s">
        <v>217</v>
      </c>
      <c r="F65" s="260">
        <f>COUNTIF(AZ$2:AZ$26,"-2")</f>
        <v>0</v>
      </c>
      <c r="G65" s="586" t="e">
        <f t="shared" si="54"/>
        <v>#DIV/0!</v>
      </c>
      <c r="H65" s="683" t="s">
        <v>285</v>
      </c>
      <c r="I65" s="669"/>
      <c r="J65" s="260">
        <f>COUNTIF(AZ$2:AZ$26,"&gt;=-2")</f>
        <v>0</v>
      </c>
      <c r="K65" s="586" t="e">
        <f t="shared" si="55"/>
        <v>#DIV/0!</v>
      </c>
      <c r="L65" s="683" t="s">
        <v>275</v>
      </c>
      <c r="M65" s="669"/>
      <c r="N65" s="260">
        <f>COUNTIF(AZ$2:AZ$26,"&lt;=-2")</f>
        <v>0</v>
      </c>
      <c r="O65" s="586" t="e">
        <f t="shared" si="56"/>
        <v>#DIV/0!</v>
      </c>
      <c r="P65" s="50"/>
      <c r="Q65" s="50"/>
      <c r="R65" s="50"/>
    </row>
    <row r="66" spans="1:52" x14ac:dyDescent="0.25">
      <c r="C66" s="52"/>
      <c r="D66" s="679"/>
      <c r="E66" s="585" t="s">
        <v>211</v>
      </c>
      <c r="F66" s="260">
        <f>COUNTIF(AZ$2:AZ$26,"-3")</f>
        <v>0</v>
      </c>
      <c r="G66" s="586" t="e">
        <f t="shared" si="54"/>
        <v>#DIV/0!</v>
      </c>
      <c r="H66" s="683" t="s">
        <v>286</v>
      </c>
      <c r="I66" s="669"/>
      <c r="J66" s="260">
        <f>COUNTIF(AZ$2:AZ$26,"&gt;=-3")</f>
        <v>0</v>
      </c>
      <c r="K66" s="586" t="e">
        <f t="shared" si="55"/>
        <v>#DIV/0!</v>
      </c>
      <c r="L66" s="683" t="s">
        <v>276</v>
      </c>
      <c r="M66" s="669"/>
      <c r="N66" s="260">
        <f>COUNTIF(AZ$2:AZ$26,"&lt;=-3")</f>
        <v>0</v>
      </c>
      <c r="O66" s="586" t="e">
        <f t="shared" si="56"/>
        <v>#DIV/0!</v>
      </c>
      <c r="P66" s="50"/>
      <c r="Q66" s="50"/>
      <c r="R66" s="50"/>
    </row>
    <row r="67" spans="1:52" x14ac:dyDescent="0.25">
      <c r="C67" s="52"/>
      <c r="D67" s="679"/>
      <c r="E67" s="585" t="s">
        <v>205</v>
      </c>
      <c r="F67" s="260">
        <f>COUNTIF(AZ$2:AZ$26,"-4")</f>
        <v>0</v>
      </c>
      <c r="G67" s="586" t="e">
        <f t="shared" si="54"/>
        <v>#DIV/0!</v>
      </c>
      <c r="H67" s="683" t="s">
        <v>287</v>
      </c>
      <c r="I67" s="669"/>
      <c r="J67" s="260">
        <f>COUNTIF(AZ$2:AZ$26,"&gt;=-4")</f>
        <v>0</v>
      </c>
      <c r="K67" s="586" t="e">
        <f t="shared" si="55"/>
        <v>#DIV/0!</v>
      </c>
      <c r="L67" s="683" t="s">
        <v>277</v>
      </c>
      <c r="M67" s="669"/>
      <c r="N67" s="260">
        <f>COUNTIF(AZ$2:AZ$26,"&lt;=-4")</f>
        <v>0</v>
      </c>
      <c r="O67" s="586" t="e">
        <f t="shared" si="56"/>
        <v>#DIV/0!</v>
      </c>
      <c r="P67" s="50"/>
      <c r="Q67" s="50"/>
      <c r="R67" s="50"/>
    </row>
    <row r="68" spans="1:52" ht="14.25" thickBot="1" x14ac:dyDescent="0.3">
      <c r="C68" s="52"/>
      <c r="D68" s="680"/>
      <c r="E68" s="587" t="s">
        <v>282</v>
      </c>
      <c r="F68" s="588">
        <f>COUNTIF(AZ$2:AZ$26,"-5")</f>
        <v>0</v>
      </c>
      <c r="G68" s="589" t="e">
        <f t="shared" si="54"/>
        <v>#DIV/0!</v>
      </c>
      <c r="H68" s="686" t="s">
        <v>294</v>
      </c>
      <c r="I68" s="687"/>
      <c r="J68" s="588">
        <f>COUNTIF(AZ$2:AZ$26,"&gt;=-5")</f>
        <v>0</v>
      </c>
      <c r="K68" s="589" t="e">
        <f t="shared" si="55"/>
        <v>#DIV/0!</v>
      </c>
      <c r="L68" s="686" t="s">
        <v>278</v>
      </c>
      <c r="M68" s="687"/>
      <c r="N68" s="588">
        <f>COUNTIF(AZ$2:AZ$26,"&lt;=-5")</f>
        <v>0</v>
      </c>
      <c r="O68" s="589" t="e">
        <f t="shared" si="56"/>
        <v>#DIV/0!</v>
      </c>
      <c r="P68" s="50"/>
      <c r="Q68" s="50"/>
      <c r="R68" s="50"/>
    </row>
    <row r="69" spans="1:52" s="193" customFormat="1" x14ac:dyDescent="0.25">
      <c r="A69" s="186"/>
      <c r="B69" s="186"/>
      <c r="C69" s="365"/>
      <c r="I69" s="186"/>
      <c r="J69" s="186"/>
      <c r="T69" s="186"/>
      <c r="U69" s="195"/>
      <c r="V69" s="195"/>
      <c r="AY69" s="50"/>
      <c r="AZ69" s="45"/>
    </row>
  </sheetData>
  <sheetProtection password="9B45" sheet="1" objects="1" scenarios="1" formatCells="0" formatColumns="0" formatRows="0" sort="0"/>
  <mergeCells count="36">
    <mergeCell ref="K40:N40"/>
    <mergeCell ref="E29:F29"/>
    <mergeCell ref="D32:D34"/>
    <mergeCell ref="D37:D39"/>
    <mergeCell ref="K29:M29"/>
    <mergeCell ref="K31:L31"/>
    <mergeCell ref="D53:D54"/>
    <mergeCell ref="D42:D43"/>
    <mergeCell ref="D44:D45"/>
    <mergeCell ref="D46:D47"/>
    <mergeCell ref="D49:D50"/>
    <mergeCell ref="L57:M57"/>
    <mergeCell ref="D58:D68"/>
    <mergeCell ref="H58:I58"/>
    <mergeCell ref="L58:M58"/>
    <mergeCell ref="H59:I59"/>
    <mergeCell ref="L59:M59"/>
    <mergeCell ref="H60:I60"/>
    <mergeCell ref="L60:M60"/>
    <mergeCell ref="H61:I61"/>
    <mergeCell ref="L61:M61"/>
    <mergeCell ref="H57:I57"/>
    <mergeCell ref="H62:I62"/>
    <mergeCell ref="L62:M62"/>
    <mergeCell ref="H63:I63"/>
    <mergeCell ref="L63:M63"/>
    <mergeCell ref="H65:I65"/>
    <mergeCell ref="L65:M65"/>
    <mergeCell ref="H64:I64"/>
    <mergeCell ref="L64:M64"/>
    <mergeCell ref="H68:I68"/>
    <mergeCell ref="L68:M68"/>
    <mergeCell ref="H66:I66"/>
    <mergeCell ref="L66:M66"/>
    <mergeCell ref="H67:I67"/>
    <mergeCell ref="L67:M67"/>
  </mergeCells>
  <phoneticPr fontId="3" type="noConversion"/>
  <pageMargins left="0.7" right="0.7" top="0.75" bottom="0.75" header="0.5" footer="0.5"/>
  <pageSetup orientation="portrait" horizontalDpi="1200" verticalDpi="1200"/>
  <ignoredErrors>
    <ignoredError sqref="AA1 AE1 AI1 AR1:AS1"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BP83"/>
  <sheetViews>
    <sheetView workbookViewId="0">
      <pane ySplit="2" topLeftCell="A3" activePane="bottomLeft" state="frozen"/>
      <selection activeCell="AL1" sqref="AL1"/>
      <selection pane="bottomLeft" activeCell="T22" sqref="T22"/>
    </sheetView>
  </sheetViews>
  <sheetFormatPr defaultColWidth="9.140625" defaultRowHeight="13.5" x14ac:dyDescent="0.25"/>
  <cols>
    <col min="1" max="1" width="1.85546875" style="291" customWidth="1"/>
    <col min="2" max="2" width="16" style="292" customWidth="1"/>
    <col min="3" max="3" width="14.85546875" style="15" customWidth="1"/>
    <col min="4" max="5" width="14.85546875" style="15" hidden="1" customWidth="1"/>
    <col min="6" max="7" width="7.42578125" style="15" hidden="1" customWidth="1"/>
    <col min="8" max="8" width="7.42578125" style="293" hidden="1" customWidth="1"/>
    <col min="9" max="9" width="12.42578125" style="294" customWidth="1"/>
    <col min="10" max="10" width="2.85546875" style="283" customWidth="1"/>
    <col min="11" max="14" width="6.42578125" style="15" customWidth="1"/>
    <col min="15" max="28" width="6.42578125" style="283" customWidth="1"/>
    <col min="29" max="29" width="5.5703125" style="15" customWidth="1"/>
    <col min="30" max="30" width="10.140625" style="283" customWidth="1"/>
    <col min="31" max="31" width="17.85546875" style="283" customWidth="1"/>
    <col min="32" max="32" width="8.42578125" style="283" customWidth="1"/>
    <col min="33" max="33" width="9.42578125" style="15" customWidth="1"/>
    <col min="34" max="35" width="7.42578125" style="15" customWidth="1"/>
    <col min="36" max="37" width="9.140625" style="15" customWidth="1"/>
    <col min="38" max="38" width="7.42578125" style="15" customWidth="1"/>
    <col min="39" max="39" width="6.42578125" style="15" customWidth="1"/>
    <col min="40" max="55" width="5.5703125" style="15" customWidth="1"/>
    <col min="56" max="56" width="10.140625" style="15" customWidth="1"/>
    <col min="57" max="57" width="6.42578125" style="15" customWidth="1"/>
    <col min="58" max="66" width="5.5703125" style="15" customWidth="1"/>
    <col min="67" max="67" width="10.140625" style="15" customWidth="1"/>
    <col min="68" max="16384" width="9.140625" style="15"/>
  </cols>
  <sheetData>
    <row r="1" spans="1:67" ht="33.75" customHeight="1" x14ac:dyDescent="0.25">
      <c r="A1" s="13"/>
      <c r="B1" s="20" t="s">
        <v>295</v>
      </c>
      <c r="C1" s="20"/>
      <c r="D1" s="20"/>
      <c r="E1" s="20"/>
      <c r="F1" s="20"/>
      <c r="G1" s="20"/>
      <c r="H1" s="427"/>
      <c r="I1" s="428"/>
      <c r="J1" s="14"/>
      <c r="K1" s="717" t="s">
        <v>197</v>
      </c>
      <c r="L1" s="718"/>
      <c r="M1" s="718"/>
      <c r="N1" s="718"/>
      <c r="O1" s="718"/>
      <c r="P1" s="718"/>
      <c r="Q1" s="715" t="s">
        <v>188</v>
      </c>
      <c r="R1" s="716"/>
      <c r="S1" s="716"/>
      <c r="T1" s="716"/>
      <c r="U1" s="716"/>
      <c r="V1" s="716"/>
      <c r="W1" s="716"/>
      <c r="X1" s="716"/>
      <c r="Y1" s="716"/>
      <c r="Z1" s="716"/>
      <c r="AA1" s="716"/>
      <c r="AB1" s="716"/>
    </row>
    <row r="2" spans="1:67" ht="13.5" customHeight="1" x14ac:dyDescent="0.25">
      <c r="A2" s="16"/>
      <c r="B2" s="20" t="s">
        <v>296</v>
      </c>
      <c r="C2" s="20"/>
      <c r="D2" s="20" t="s">
        <v>199</v>
      </c>
      <c r="E2" s="20" t="s">
        <v>199</v>
      </c>
      <c r="F2" s="20" t="s">
        <v>199</v>
      </c>
      <c r="G2" s="20" t="s">
        <v>199</v>
      </c>
      <c r="H2" s="427"/>
      <c r="I2" s="428"/>
      <c r="J2" s="14"/>
      <c r="K2" s="296" t="s">
        <v>141</v>
      </c>
      <c r="L2" s="296" t="s">
        <v>142</v>
      </c>
      <c r="M2" s="296" t="s">
        <v>143</v>
      </c>
      <c r="N2" s="296" t="s">
        <v>8</v>
      </c>
      <c r="O2" s="297" t="s">
        <v>63</v>
      </c>
      <c r="P2" s="297" t="s">
        <v>64</v>
      </c>
      <c r="Q2" s="297" t="s">
        <v>144</v>
      </c>
      <c r="R2" s="297" t="s">
        <v>11</v>
      </c>
      <c r="S2" s="296" t="s">
        <v>114</v>
      </c>
      <c r="T2" s="296" t="s">
        <v>115</v>
      </c>
      <c r="U2" s="296" t="s">
        <v>38</v>
      </c>
      <c r="V2" s="297" t="s">
        <v>44</v>
      </c>
      <c r="W2" s="297" t="s">
        <v>45</v>
      </c>
      <c r="X2" s="297" t="s">
        <v>46</v>
      </c>
      <c r="Y2" s="297" t="s">
        <v>47</v>
      </c>
      <c r="Z2" s="297"/>
      <c r="AA2" s="297" t="s">
        <v>76</v>
      </c>
      <c r="AB2" s="297" t="s">
        <v>68</v>
      </c>
      <c r="AD2" s="284"/>
      <c r="AE2" s="284"/>
      <c r="AF2" s="284"/>
      <c r="AG2" s="284"/>
      <c r="AH2" s="284"/>
      <c r="AM2" s="342" t="s">
        <v>102</v>
      </c>
      <c r="AN2" s="340" t="s">
        <v>13</v>
      </c>
      <c r="AO2" s="340" t="s">
        <v>14</v>
      </c>
      <c r="AP2" s="340" t="s">
        <v>15</v>
      </c>
      <c r="AQ2" s="340" t="s">
        <v>16</v>
      </c>
      <c r="AR2" s="340" t="s">
        <v>17</v>
      </c>
      <c r="AS2" s="340" t="s">
        <v>18</v>
      </c>
      <c r="AT2" s="340" t="s">
        <v>19</v>
      </c>
      <c r="AU2" s="340" t="s">
        <v>20</v>
      </c>
      <c r="AV2" s="340" t="s">
        <v>21</v>
      </c>
      <c r="AW2" s="340" t="s">
        <v>22</v>
      </c>
      <c r="AX2" s="340" t="s">
        <v>23</v>
      </c>
      <c r="AY2" s="340" t="s">
        <v>24</v>
      </c>
      <c r="AZ2" s="340" t="s">
        <v>25</v>
      </c>
      <c r="BA2" s="340" t="s">
        <v>26</v>
      </c>
      <c r="BB2" s="340" t="s">
        <v>27</v>
      </c>
      <c r="BC2" s="340" t="s">
        <v>28</v>
      </c>
      <c r="BD2" s="297" t="s">
        <v>29</v>
      </c>
      <c r="BE2" s="342" t="s">
        <v>50</v>
      </c>
      <c r="BF2" s="340" t="s">
        <v>13</v>
      </c>
      <c r="BG2" s="340" t="s">
        <v>18</v>
      </c>
      <c r="BH2" s="340" t="s">
        <v>23</v>
      </c>
      <c r="BI2" s="340" t="s">
        <v>17</v>
      </c>
      <c r="BJ2" s="340" t="s">
        <v>21</v>
      </c>
      <c r="BK2" s="340" t="s">
        <v>22</v>
      </c>
      <c r="BL2" s="340" t="s">
        <v>14</v>
      </c>
      <c r="BM2" s="340" t="s">
        <v>15</v>
      </c>
      <c r="BN2" s="340" t="s">
        <v>19</v>
      </c>
      <c r="BO2" s="340" t="s">
        <v>29</v>
      </c>
    </row>
    <row r="3" spans="1:67" ht="13.5" customHeight="1" x14ac:dyDescent="0.25">
      <c r="A3" s="13"/>
      <c r="B3" s="20"/>
      <c r="C3" s="20"/>
      <c r="D3" s="434"/>
      <c r="E3" s="20"/>
      <c r="F3" s="20"/>
      <c r="G3" s="20"/>
      <c r="H3" s="427"/>
      <c r="I3" s="428"/>
      <c r="J3" s="14"/>
      <c r="K3" s="605"/>
      <c r="L3" s="605"/>
      <c r="M3" s="298" t="str">
        <f>IF(K3="","",K3+L3)</f>
        <v/>
      </c>
      <c r="N3" s="299" t="str">
        <f>IF(S3="","",IF(S3=0,"D",IF(S3&gt;0,"H","A")))</f>
        <v/>
      </c>
      <c r="O3" s="605"/>
      <c r="P3" s="605"/>
      <c r="Q3" s="304" t="str">
        <f t="shared" ref="Q3:Q20" si="0">IF(O3="","",SUM(O3:P3))</f>
        <v/>
      </c>
      <c r="R3" s="299" t="str">
        <f t="shared" ref="R3:R20" si="1">IF(T3="","",IF(T3=0,"D",IF(T3&gt;0,"H","A")))</f>
        <v/>
      </c>
      <c r="S3" s="305" t="str">
        <f t="shared" ref="S3:S20" si="2">IF(K3="","",K3-L3)</f>
        <v/>
      </c>
      <c r="T3" s="305" t="str">
        <f t="shared" ref="T3:T20" si="3">IF(O3="","",O3-P3)</f>
        <v/>
      </c>
      <c r="U3" s="306" t="str">
        <f t="shared" ref="U3:U20" si="4">IF(K3="","",IF(K3=0,"N",IF(L3=0,"N","Y")))</f>
        <v/>
      </c>
      <c r="V3" s="307" t="str">
        <f t="shared" ref="V3:V51" si="5">IF($K3="","",IF($K3&gt;0,IF($L3=0,"Y","N"),"N"))</f>
        <v/>
      </c>
      <c r="W3" s="307" t="str">
        <f t="shared" ref="W3:W51" si="6">IF($K3="","",IF($L3&gt;0,IF($K3=0,"Y","N"),"N"))</f>
        <v/>
      </c>
      <c r="X3" s="307" t="str">
        <f t="shared" ref="X3:X51" si="7">IF($K3="","",IF($L3=0,"Y","N"))</f>
        <v/>
      </c>
      <c r="Y3" s="307" t="str">
        <f t="shared" ref="Y3:Y51" si="8">IF($K3="","",IF($K3=0,"Y","N"))</f>
        <v/>
      </c>
      <c r="Z3" s="307" t="str">
        <f t="shared" ref="Z3:Z20" si="9">IF(R3="","",CONCATENATE(R3,N3))</f>
        <v/>
      </c>
      <c r="AA3" s="307" t="str">
        <f t="shared" ref="AA3:AA20" si="10">IF(T3="","",IF(R3="H",IF((K3-L3-O3-P3)&gt;0,1,0),0))</f>
        <v/>
      </c>
      <c r="AB3" s="307" t="str">
        <f t="shared" ref="AB3:AB20" si="11">IF(Z3="","",IF(R3="A",IF((T3-S3)&gt;0,1,0),0))</f>
        <v/>
      </c>
      <c r="AC3" s="285"/>
      <c r="AN3" s="341" t="str">
        <f>IF(K3="","",IF($K3=0,IF($L3=0,1,0),0))</f>
        <v/>
      </c>
      <c r="AO3" s="341" t="str">
        <f>IF(K3="","",IF($K3=0,IF($L3=1,1,0),0))</f>
        <v/>
      </c>
      <c r="AP3" s="341" t="str">
        <f>IF(K3="","",IF($K3=0,IF($L3=2,1,0),0))</f>
        <v/>
      </c>
      <c r="AQ3" s="341" t="str">
        <f>IF(K3="","",IF($K3=0,IF($L3=3,1,0),0))</f>
        <v/>
      </c>
      <c r="AR3" s="341" t="str">
        <f>IF(K3="","",IF($K3=1,IF($L3=0,1,0),0))</f>
        <v/>
      </c>
      <c r="AS3" s="341" t="str">
        <f>IF(K3="","",IF($K3=1,IF($L3=1,1,0),0))</f>
        <v/>
      </c>
      <c r="AT3" s="341" t="str">
        <f>IF(K3="","",IF($K3=1,IF($L3=2,1,0),0))</f>
        <v/>
      </c>
      <c r="AU3" s="341" t="str">
        <f>IF(K3="","",IF($K3=1,IF($L3=3,1,0),0))</f>
        <v/>
      </c>
      <c r="AV3" s="341" t="str">
        <f>IF(K3="","",IF($K3=2,IF($L3=0,1,0),0))</f>
        <v/>
      </c>
      <c r="AW3" s="341" t="str">
        <f>IF(K3="","",IF($K3=2,IF($L3=1,1,0),0))</f>
        <v/>
      </c>
      <c r="AX3" s="341" t="str">
        <f>IF(K3="","",IF($K3=2,IF($L3=2,1,0),0))</f>
        <v/>
      </c>
      <c r="AY3" s="341" t="str">
        <f>IF(K3="","",IF($K3=2,IF($L3=3,1,0),0))</f>
        <v/>
      </c>
      <c r="AZ3" s="341" t="str">
        <f>IF(K3="","",IF($K3=3,IF($L3=0,1,0),0))</f>
        <v/>
      </c>
      <c r="BA3" s="341" t="str">
        <f>IF(K3="","",IF($K3=3,IF($L3=1,1,0),0))</f>
        <v/>
      </c>
      <c r="BB3" s="341" t="str">
        <f>IF(K3="","",IF($K3=3,IF($L3=2,1,0),0))</f>
        <v/>
      </c>
      <c r="BC3" s="341" t="str">
        <f>IF(K3="","",IF($K3=3,IF($L3=3,1,0),0))</f>
        <v/>
      </c>
      <c r="BD3" s="341" t="str">
        <f>IF(K3="","",IF(SUM(AN3:BC3)=0,1,0))</f>
        <v/>
      </c>
      <c r="BF3" s="341" t="str">
        <f>IF(O3="","",IF($O3=0,IF($P3=0,1,0),0))</f>
        <v/>
      </c>
      <c r="BG3" s="341" t="str">
        <f>IF(O3="","",IF($O3=1,IF($P3=1,1,0),0))</f>
        <v/>
      </c>
      <c r="BH3" s="341" t="str">
        <f>IF(O3="","",IF($O3=2,IF($P3=2,1,0),0))</f>
        <v/>
      </c>
      <c r="BI3" s="341" t="str">
        <f>IF(O3="","",IF($O3=1,IF($P3=0,1,0),0))</f>
        <v/>
      </c>
      <c r="BJ3" s="341" t="str">
        <f>IF(O3="","",IF($O3=2,IF($P3=0,1,0),0))</f>
        <v/>
      </c>
      <c r="BK3" s="341" t="str">
        <f>IF(O3="","",IF($O3=2,IF($P3=1,1,0),0))</f>
        <v/>
      </c>
      <c r="BL3" s="341" t="str">
        <f>IF(O3="","",IF($O3=0,IF($P3=1,1,0),0))</f>
        <v/>
      </c>
      <c r="BM3" s="341" t="str">
        <f>IF(O3="","",IF($O3=0,IF($P3=2,1,0),0))</f>
        <v/>
      </c>
      <c r="BN3" s="341" t="str">
        <f>IF(O3="","",IF($O3=1,IF($P3=2,1,0),0))</f>
        <v/>
      </c>
      <c r="BO3" s="341" t="str">
        <f>IF(O3="","",IF(SUM(BF3:BN3)=0,1,0))</f>
        <v/>
      </c>
    </row>
    <row r="4" spans="1:67" ht="13.5" customHeight="1" x14ac:dyDescent="0.25">
      <c r="A4" s="16"/>
      <c r="B4" s="20"/>
      <c r="C4" s="20"/>
      <c r="D4" s="20"/>
      <c r="E4" s="20"/>
      <c r="F4" s="20"/>
      <c r="G4" s="20"/>
      <c r="H4" s="427"/>
      <c r="I4" s="428"/>
      <c r="J4" s="14"/>
      <c r="K4" s="605"/>
      <c r="L4" s="605"/>
      <c r="M4" s="298" t="str">
        <f t="shared" ref="M4:M51" si="12">IF(K4="","",K4+L4)</f>
        <v/>
      </c>
      <c r="N4" s="299" t="str">
        <f t="shared" ref="N4:N51" si="13">IF(S4="","",IF(S4=0,"D",IF(S4&gt;0,"H","A")))</f>
        <v/>
      </c>
      <c r="O4" s="605"/>
      <c r="P4" s="605"/>
      <c r="Q4" s="304" t="str">
        <f t="shared" si="0"/>
        <v/>
      </c>
      <c r="R4" s="299" t="str">
        <f t="shared" si="1"/>
        <v/>
      </c>
      <c r="S4" s="305" t="str">
        <f t="shared" si="2"/>
        <v/>
      </c>
      <c r="T4" s="305" t="str">
        <f t="shared" si="3"/>
        <v/>
      </c>
      <c r="U4" s="306" t="str">
        <f t="shared" si="4"/>
        <v/>
      </c>
      <c r="V4" s="307" t="str">
        <f t="shared" si="5"/>
        <v/>
      </c>
      <c r="W4" s="307" t="str">
        <f t="shared" si="6"/>
        <v/>
      </c>
      <c r="X4" s="307" t="str">
        <f t="shared" si="7"/>
        <v/>
      </c>
      <c r="Y4" s="307" t="str">
        <f t="shared" si="8"/>
        <v/>
      </c>
      <c r="Z4" s="307" t="str">
        <f t="shared" si="9"/>
        <v/>
      </c>
      <c r="AA4" s="307" t="str">
        <f t="shared" si="10"/>
        <v/>
      </c>
      <c r="AB4" s="307" t="str">
        <f t="shared" si="11"/>
        <v/>
      </c>
      <c r="AE4" s="45"/>
      <c r="AF4" s="45"/>
      <c r="AH4" s="243" t="s">
        <v>111</v>
      </c>
      <c r="AI4" s="308" t="s">
        <v>104</v>
      </c>
      <c r="AJ4" s="245" t="s">
        <v>48</v>
      </c>
      <c r="AN4" s="341" t="str">
        <f t="shared" ref="AN4:AN51" si="14">IF(K4="","",IF($K4=0,IF($L4=0,1,0),0))</f>
        <v/>
      </c>
      <c r="AO4" s="341" t="str">
        <f t="shared" ref="AO4:AO51" si="15">IF(K4="","",IF($K4=0,IF($L4=1,1,0),0))</f>
        <v/>
      </c>
      <c r="AP4" s="341" t="str">
        <f t="shared" ref="AP4:AP51" si="16">IF(K4="","",IF($K4=0,IF($L4=2,1,0),0))</f>
        <v/>
      </c>
      <c r="AQ4" s="341" t="str">
        <f t="shared" ref="AQ4:AQ51" si="17">IF(K4="","",IF($K4=0,IF($L4=3,1,0),0))</f>
        <v/>
      </c>
      <c r="AR4" s="341" t="str">
        <f t="shared" ref="AR4:AR51" si="18">IF(K4="","",IF($K4=1,IF($L4=0,1,0),0))</f>
        <v/>
      </c>
      <c r="AS4" s="341" t="str">
        <f t="shared" ref="AS4:AS51" si="19">IF(K4="","",IF($K4=1,IF($L4=1,1,0),0))</f>
        <v/>
      </c>
      <c r="AT4" s="341" t="str">
        <f t="shared" ref="AT4:AT51" si="20">IF(K4="","",IF($K4=1,IF($L4=2,1,0),0))</f>
        <v/>
      </c>
      <c r="AU4" s="341" t="str">
        <f t="shared" ref="AU4:AU51" si="21">IF(K4="","",IF($K4=1,IF($L4=3,1,0),0))</f>
        <v/>
      </c>
      <c r="AV4" s="341" t="str">
        <f t="shared" ref="AV4:AV51" si="22">IF(K4="","",IF($K4=2,IF($L4=0,1,0),0))</f>
        <v/>
      </c>
      <c r="AW4" s="341" t="str">
        <f t="shared" ref="AW4:AW51" si="23">IF(K4="","",IF($K4=2,IF($L4=1,1,0),0))</f>
        <v/>
      </c>
      <c r="AX4" s="341" t="str">
        <f t="shared" ref="AX4:AX51" si="24">IF(K4="","",IF($K4=2,IF($L4=2,1,0),0))</f>
        <v/>
      </c>
      <c r="AY4" s="341" t="str">
        <f t="shared" ref="AY4:AY51" si="25">IF(K4="","",IF($K4=2,IF($L4=3,1,0),0))</f>
        <v/>
      </c>
      <c r="AZ4" s="341" t="str">
        <f t="shared" ref="AZ4:AZ51" si="26">IF(K4="","",IF($K4=3,IF($L4=0,1,0),0))</f>
        <v/>
      </c>
      <c r="BA4" s="341" t="str">
        <f t="shared" ref="BA4:BA51" si="27">IF(K4="","",IF($K4=3,IF($L4=1,1,0),0))</f>
        <v/>
      </c>
      <c r="BB4" s="341" t="str">
        <f t="shared" ref="BB4:BB51" si="28">IF(K4="","",IF($K4=3,IF($L4=2,1,0),0))</f>
        <v/>
      </c>
      <c r="BC4" s="341" t="str">
        <f t="shared" ref="BC4:BC51" si="29">IF(K4="","",IF($K4=3,IF($L4=3,1,0),0))</f>
        <v/>
      </c>
      <c r="BD4" s="341" t="str">
        <f t="shared" ref="BD4:BD51" si="30">IF(K4="","",IF(SUM(AN4:BC4)=0,1,0))</f>
        <v/>
      </c>
      <c r="BF4" s="341" t="str">
        <f t="shared" ref="BF4:BF51" si="31">IF(O4="","",IF($O4=0,IF($P4=0,1,0),0))</f>
        <v/>
      </c>
      <c r="BG4" s="341" t="str">
        <f t="shared" ref="BG4:BG51" si="32">IF(O4="","",IF($O4=1,IF($P4=1,1,0),0))</f>
        <v/>
      </c>
      <c r="BH4" s="341" t="str">
        <f t="shared" ref="BH4:BH51" si="33">IF(O4="","",IF($O4=2,IF($P4=2,1,0),0))</f>
        <v/>
      </c>
      <c r="BI4" s="341" t="str">
        <f t="shared" ref="BI4:BI51" si="34">IF(O4="","",IF($O4=1,IF($P4=0,1,0),0))</f>
        <v/>
      </c>
      <c r="BJ4" s="341" t="str">
        <f t="shared" ref="BJ4:BJ51" si="35">IF(O4="","",IF($O4=2,IF($P4=0,1,0),0))</f>
        <v/>
      </c>
      <c r="BK4" s="341" t="str">
        <f t="shared" ref="BK4:BK51" si="36">IF(O4="","",IF($O4=2,IF($P4=1,1,0),0))</f>
        <v/>
      </c>
      <c r="BL4" s="341" t="str">
        <f t="shared" ref="BL4:BL51" si="37">IF(O4="","",IF($O4=0,IF($P4=1,1,0),0))</f>
        <v/>
      </c>
      <c r="BM4" s="341" t="str">
        <f t="shared" ref="BM4:BM51" si="38">IF(O4="","",IF($O4=0,IF($P4=2,1,0),0))</f>
        <v/>
      </c>
      <c r="BN4" s="341" t="str">
        <f t="shared" ref="BN4:BN51" si="39">IF(O4="","",IF($O4=1,IF($P4=2,1,0),0))</f>
        <v/>
      </c>
      <c r="BO4" s="341" t="str">
        <f t="shared" ref="BO4:BO51" si="40">IF(O4="","",IF(SUM(BF4:BN4)=0,1,0))</f>
        <v/>
      </c>
    </row>
    <row r="5" spans="1:67" ht="13.5" customHeight="1" x14ac:dyDescent="0.25">
      <c r="A5" s="13"/>
      <c r="B5" s="20"/>
      <c r="C5" s="20"/>
      <c r="D5" s="434"/>
      <c r="E5" s="20"/>
      <c r="F5" s="20"/>
      <c r="G5" s="20"/>
      <c r="H5" s="427"/>
      <c r="I5" s="428"/>
      <c r="J5" s="14"/>
      <c r="K5" s="605"/>
      <c r="L5" s="605"/>
      <c r="M5" s="298" t="str">
        <f t="shared" si="12"/>
        <v/>
      </c>
      <c r="N5" s="299" t="str">
        <f t="shared" si="13"/>
        <v/>
      </c>
      <c r="O5" s="605"/>
      <c r="P5" s="605"/>
      <c r="Q5" s="304" t="str">
        <f t="shared" si="0"/>
        <v/>
      </c>
      <c r="R5" s="299" t="str">
        <f t="shared" si="1"/>
        <v/>
      </c>
      <c r="S5" s="305" t="str">
        <f t="shared" si="2"/>
        <v/>
      </c>
      <c r="T5" s="305" t="str">
        <f t="shared" si="3"/>
        <v/>
      </c>
      <c r="U5" s="306" t="str">
        <f t="shared" si="4"/>
        <v/>
      </c>
      <c r="V5" s="307" t="str">
        <f t="shared" si="5"/>
        <v/>
      </c>
      <c r="W5" s="307" t="str">
        <f t="shared" si="6"/>
        <v/>
      </c>
      <c r="X5" s="307" t="str">
        <f t="shared" si="7"/>
        <v/>
      </c>
      <c r="Y5" s="307" t="str">
        <f t="shared" si="8"/>
        <v/>
      </c>
      <c r="Z5" s="307" t="str">
        <f t="shared" si="9"/>
        <v/>
      </c>
      <c r="AA5" s="307" t="str">
        <f t="shared" si="10"/>
        <v/>
      </c>
      <c r="AB5" s="307" t="str">
        <f t="shared" si="11"/>
        <v/>
      </c>
      <c r="AC5" s="285"/>
      <c r="AE5" s="674" t="s">
        <v>89</v>
      </c>
      <c r="AF5" s="719">
        <f>'Value Calc'!$A$1</f>
        <v>0</v>
      </c>
      <c r="AG5" s="720"/>
      <c r="AH5" s="309">
        <f>COUNTIF(N$3:N$51,"H")</f>
        <v>0</v>
      </c>
      <c r="AI5" s="235" t="e">
        <f>AH5/AH$8</f>
        <v>#DIV/0!</v>
      </c>
      <c r="AJ5" s="236" t="e">
        <f>IF(AI5=0,"",1/AI5)</f>
        <v>#DIV/0!</v>
      </c>
      <c r="AN5" s="341" t="str">
        <f t="shared" si="14"/>
        <v/>
      </c>
      <c r="AO5" s="341" t="str">
        <f t="shared" si="15"/>
        <v/>
      </c>
      <c r="AP5" s="341" t="str">
        <f t="shared" si="16"/>
        <v/>
      </c>
      <c r="AQ5" s="341" t="str">
        <f t="shared" si="17"/>
        <v/>
      </c>
      <c r="AR5" s="341" t="str">
        <f t="shared" si="18"/>
        <v/>
      </c>
      <c r="AS5" s="341" t="str">
        <f t="shared" si="19"/>
        <v/>
      </c>
      <c r="AT5" s="341" t="str">
        <f t="shared" si="20"/>
        <v/>
      </c>
      <c r="AU5" s="341" t="str">
        <f t="shared" si="21"/>
        <v/>
      </c>
      <c r="AV5" s="341" t="str">
        <f t="shared" si="22"/>
        <v/>
      </c>
      <c r="AW5" s="341" t="str">
        <f t="shared" si="23"/>
        <v/>
      </c>
      <c r="AX5" s="341" t="str">
        <f t="shared" si="24"/>
        <v/>
      </c>
      <c r="AY5" s="341" t="str">
        <f t="shared" si="25"/>
        <v/>
      </c>
      <c r="AZ5" s="341" t="str">
        <f t="shared" si="26"/>
        <v/>
      </c>
      <c r="BA5" s="341" t="str">
        <f t="shared" si="27"/>
        <v/>
      </c>
      <c r="BB5" s="341" t="str">
        <f t="shared" si="28"/>
        <v/>
      </c>
      <c r="BC5" s="341" t="str">
        <f t="shared" si="29"/>
        <v/>
      </c>
      <c r="BD5" s="341" t="str">
        <f t="shared" si="30"/>
        <v/>
      </c>
      <c r="BF5" s="341" t="str">
        <f t="shared" si="31"/>
        <v/>
      </c>
      <c r="BG5" s="341" t="str">
        <f t="shared" si="32"/>
        <v/>
      </c>
      <c r="BH5" s="341" t="str">
        <f t="shared" si="33"/>
        <v/>
      </c>
      <c r="BI5" s="341" t="str">
        <f t="shared" si="34"/>
        <v/>
      </c>
      <c r="BJ5" s="341" t="str">
        <f t="shared" si="35"/>
        <v/>
      </c>
      <c r="BK5" s="341" t="str">
        <f t="shared" si="36"/>
        <v/>
      </c>
      <c r="BL5" s="341" t="str">
        <f t="shared" si="37"/>
        <v/>
      </c>
      <c r="BM5" s="341" t="str">
        <f t="shared" si="38"/>
        <v/>
      </c>
      <c r="BN5" s="341" t="str">
        <f t="shared" si="39"/>
        <v/>
      </c>
      <c r="BO5" s="341" t="str">
        <f t="shared" si="40"/>
        <v/>
      </c>
    </row>
    <row r="6" spans="1:67" ht="13.5" customHeight="1" x14ac:dyDescent="0.25">
      <c r="A6" s="16"/>
      <c r="B6" s="20"/>
      <c r="C6" s="20"/>
      <c r="D6" s="20"/>
      <c r="E6" s="20"/>
      <c r="F6" s="20"/>
      <c r="G6" s="20"/>
      <c r="H6" s="427"/>
      <c r="I6" s="428"/>
      <c r="J6" s="14"/>
      <c r="K6" s="605"/>
      <c r="L6" s="605"/>
      <c r="M6" s="298" t="str">
        <f t="shared" si="12"/>
        <v/>
      </c>
      <c r="N6" s="299" t="str">
        <f t="shared" si="13"/>
        <v/>
      </c>
      <c r="O6" s="605"/>
      <c r="P6" s="605"/>
      <c r="Q6" s="304" t="str">
        <f t="shared" si="0"/>
        <v/>
      </c>
      <c r="R6" s="299" t="str">
        <f t="shared" si="1"/>
        <v/>
      </c>
      <c r="S6" s="305" t="str">
        <f t="shared" si="2"/>
        <v/>
      </c>
      <c r="T6" s="305" t="str">
        <f t="shared" si="3"/>
        <v/>
      </c>
      <c r="U6" s="306" t="str">
        <f t="shared" si="4"/>
        <v/>
      </c>
      <c r="V6" s="307" t="str">
        <f t="shared" si="5"/>
        <v/>
      </c>
      <c r="W6" s="307" t="str">
        <f t="shared" si="6"/>
        <v/>
      </c>
      <c r="X6" s="307" t="str">
        <f t="shared" si="7"/>
        <v/>
      </c>
      <c r="Y6" s="307" t="str">
        <f t="shared" si="8"/>
        <v/>
      </c>
      <c r="Z6" s="307" t="str">
        <f t="shared" si="9"/>
        <v/>
      </c>
      <c r="AA6" s="307" t="str">
        <f t="shared" si="10"/>
        <v/>
      </c>
      <c r="AB6" s="307" t="str">
        <f t="shared" si="11"/>
        <v/>
      </c>
      <c r="AE6" s="681"/>
      <c r="AF6" s="733" t="s">
        <v>93</v>
      </c>
      <c r="AG6" s="734"/>
      <c r="AH6" s="310">
        <f>COUNTIF(N$3:N$51,"D")</f>
        <v>0</v>
      </c>
      <c r="AI6" s="238" t="e">
        <f>AH6/AH$8</f>
        <v>#DIV/0!</v>
      </c>
      <c r="AJ6" s="239" t="e">
        <f>IF(AI6=0,"",1/AI6)</f>
        <v>#DIV/0!</v>
      </c>
      <c r="AN6" s="341" t="str">
        <f t="shared" si="14"/>
        <v/>
      </c>
      <c r="AO6" s="341" t="str">
        <f t="shared" si="15"/>
        <v/>
      </c>
      <c r="AP6" s="341" t="str">
        <f t="shared" si="16"/>
        <v/>
      </c>
      <c r="AQ6" s="341" t="str">
        <f t="shared" si="17"/>
        <v/>
      </c>
      <c r="AR6" s="341" t="str">
        <f t="shared" si="18"/>
        <v/>
      </c>
      <c r="AS6" s="341" t="str">
        <f t="shared" si="19"/>
        <v/>
      </c>
      <c r="AT6" s="341" t="str">
        <f t="shared" si="20"/>
        <v/>
      </c>
      <c r="AU6" s="341" t="str">
        <f t="shared" si="21"/>
        <v/>
      </c>
      <c r="AV6" s="341" t="str">
        <f t="shared" si="22"/>
        <v/>
      </c>
      <c r="AW6" s="341" t="str">
        <f t="shared" si="23"/>
        <v/>
      </c>
      <c r="AX6" s="341" t="str">
        <f t="shared" si="24"/>
        <v/>
      </c>
      <c r="AY6" s="341" t="str">
        <f t="shared" si="25"/>
        <v/>
      </c>
      <c r="AZ6" s="341" t="str">
        <f t="shared" si="26"/>
        <v/>
      </c>
      <c r="BA6" s="341" t="str">
        <f t="shared" si="27"/>
        <v/>
      </c>
      <c r="BB6" s="341" t="str">
        <f t="shared" si="28"/>
        <v/>
      </c>
      <c r="BC6" s="341" t="str">
        <f t="shared" si="29"/>
        <v/>
      </c>
      <c r="BD6" s="341" t="str">
        <f t="shared" si="30"/>
        <v/>
      </c>
      <c r="BF6" s="341" t="str">
        <f t="shared" si="31"/>
        <v/>
      </c>
      <c r="BG6" s="341" t="str">
        <f t="shared" si="32"/>
        <v/>
      </c>
      <c r="BH6" s="341" t="str">
        <f t="shared" si="33"/>
        <v/>
      </c>
      <c r="BI6" s="341" t="str">
        <f t="shared" si="34"/>
        <v/>
      </c>
      <c r="BJ6" s="341" t="str">
        <f t="shared" si="35"/>
        <v/>
      </c>
      <c r="BK6" s="341" t="str">
        <f t="shared" si="36"/>
        <v/>
      </c>
      <c r="BL6" s="341" t="str">
        <f t="shared" si="37"/>
        <v/>
      </c>
      <c r="BM6" s="341" t="str">
        <f t="shared" si="38"/>
        <v/>
      </c>
      <c r="BN6" s="341" t="str">
        <f t="shared" si="39"/>
        <v/>
      </c>
      <c r="BO6" s="341" t="str">
        <f t="shared" si="40"/>
        <v/>
      </c>
    </row>
    <row r="7" spans="1:67" ht="13.5" customHeight="1" x14ac:dyDescent="0.25">
      <c r="A7" s="13"/>
      <c r="B7" s="20"/>
      <c r="C7" s="20"/>
      <c r="D7" s="434"/>
      <c r="E7" s="20"/>
      <c r="F7" s="20"/>
      <c r="G7" s="20"/>
      <c r="H7" s="427"/>
      <c r="I7" s="428"/>
      <c r="J7" s="14"/>
      <c r="K7" s="605"/>
      <c r="L7" s="605"/>
      <c r="M7" s="298" t="str">
        <f t="shared" si="12"/>
        <v/>
      </c>
      <c r="N7" s="299" t="str">
        <f t="shared" si="13"/>
        <v/>
      </c>
      <c r="O7" s="605"/>
      <c r="P7" s="605"/>
      <c r="Q7" s="304" t="str">
        <f t="shared" si="0"/>
        <v/>
      </c>
      <c r="R7" s="299" t="str">
        <f t="shared" si="1"/>
        <v/>
      </c>
      <c r="S7" s="305" t="str">
        <f t="shared" si="2"/>
        <v/>
      </c>
      <c r="T7" s="305" t="str">
        <f t="shared" si="3"/>
        <v/>
      </c>
      <c r="U7" s="306" t="str">
        <f t="shared" si="4"/>
        <v/>
      </c>
      <c r="V7" s="307" t="str">
        <f t="shared" si="5"/>
        <v/>
      </c>
      <c r="W7" s="307" t="str">
        <f t="shared" si="6"/>
        <v/>
      </c>
      <c r="X7" s="307" t="str">
        <f t="shared" si="7"/>
        <v/>
      </c>
      <c r="Y7" s="307" t="str">
        <f t="shared" si="8"/>
        <v/>
      </c>
      <c r="Z7" s="307" t="str">
        <f t="shared" si="9"/>
        <v/>
      </c>
      <c r="AA7" s="307" t="str">
        <f t="shared" si="10"/>
        <v/>
      </c>
      <c r="AB7" s="307" t="str">
        <f t="shared" si="11"/>
        <v/>
      </c>
      <c r="AC7" s="285"/>
      <c r="AE7" s="675"/>
      <c r="AF7" s="729">
        <f>'Value Calc'!$A$2</f>
        <v>0</v>
      </c>
      <c r="AG7" s="730"/>
      <c r="AH7" s="311">
        <f>COUNTIF(N$3:N$51,"A")</f>
        <v>0</v>
      </c>
      <c r="AI7" s="241" t="e">
        <f>AH7/AH$8</f>
        <v>#DIV/0!</v>
      </c>
      <c r="AJ7" s="242" t="e">
        <f>IF(AI7=0,"",1/AI7)</f>
        <v>#DIV/0!</v>
      </c>
      <c r="AN7" s="341" t="str">
        <f t="shared" si="14"/>
        <v/>
      </c>
      <c r="AO7" s="341" t="str">
        <f t="shared" si="15"/>
        <v/>
      </c>
      <c r="AP7" s="341" t="str">
        <f t="shared" si="16"/>
        <v/>
      </c>
      <c r="AQ7" s="341" t="str">
        <f t="shared" si="17"/>
        <v/>
      </c>
      <c r="AR7" s="341" t="str">
        <f t="shared" si="18"/>
        <v/>
      </c>
      <c r="AS7" s="341" t="str">
        <f t="shared" si="19"/>
        <v/>
      </c>
      <c r="AT7" s="341" t="str">
        <f t="shared" si="20"/>
        <v/>
      </c>
      <c r="AU7" s="341" t="str">
        <f t="shared" si="21"/>
        <v/>
      </c>
      <c r="AV7" s="341" t="str">
        <f t="shared" si="22"/>
        <v/>
      </c>
      <c r="AW7" s="341" t="str">
        <f t="shared" si="23"/>
        <v/>
      </c>
      <c r="AX7" s="341" t="str">
        <f t="shared" si="24"/>
        <v/>
      </c>
      <c r="AY7" s="341" t="str">
        <f t="shared" si="25"/>
        <v/>
      </c>
      <c r="AZ7" s="341" t="str">
        <f t="shared" si="26"/>
        <v/>
      </c>
      <c r="BA7" s="341" t="str">
        <f t="shared" si="27"/>
        <v/>
      </c>
      <c r="BB7" s="341" t="str">
        <f t="shared" si="28"/>
        <v/>
      </c>
      <c r="BC7" s="341" t="str">
        <f t="shared" si="29"/>
        <v/>
      </c>
      <c r="BD7" s="341" t="str">
        <f t="shared" si="30"/>
        <v/>
      </c>
      <c r="BF7" s="341" t="str">
        <f t="shared" si="31"/>
        <v/>
      </c>
      <c r="BG7" s="341" t="str">
        <f t="shared" si="32"/>
        <v/>
      </c>
      <c r="BH7" s="341" t="str">
        <f t="shared" si="33"/>
        <v/>
      </c>
      <c r="BI7" s="341" t="str">
        <f t="shared" si="34"/>
        <v/>
      </c>
      <c r="BJ7" s="341" t="str">
        <f t="shared" si="35"/>
        <v/>
      </c>
      <c r="BK7" s="341" t="str">
        <f t="shared" si="36"/>
        <v/>
      </c>
      <c r="BL7" s="341" t="str">
        <f t="shared" si="37"/>
        <v/>
      </c>
      <c r="BM7" s="341" t="str">
        <f t="shared" si="38"/>
        <v/>
      </c>
      <c r="BN7" s="341" t="str">
        <f t="shared" si="39"/>
        <v/>
      </c>
      <c r="BO7" s="341" t="str">
        <f t="shared" si="40"/>
        <v/>
      </c>
    </row>
    <row r="8" spans="1:67" ht="13.5" customHeight="1" x14ac:dyDescent="0.25">
      <c r="A8" s="16"/>
      <c r="B8" s="20"/>
      <c r="C8" s="20"/>
      <c r="D8" s="20"/>
      <c r="E8" s="20"/>
      <c r="F8" s="20"/>
      <c r="G8" s="20"/>
      <c r="H8" s="427"/>
      <c r="I8" s="428"/>
      <c r="J8" s="14"/>
      <c r="K8" s="605"/>
      <c r="L8" s="605"/>
      <c r="M8" s="298" t="str">
        <f t="shared" si="12"/>
        <v/>
      </c>
      <c r="N8" s="299" t="str">
        <f t="shared" si="13"/>
        <v/>
      </c>
      <c r="O8" s="605"/>
      <c r="P8" s="605"/>
      <c r="Q8" s="304" t="str">
        <f t="shared" si="0"/>
        <v/>
      </c>
      <c r="R8" s="299" t="str">
        <f t="shared" si="1"/>
        <v/>
      </c>
      <c r="S8" s="305" t="str">
        <f t="shared" si="2"/>
        <v/>
      </c>
      <c r="T8" s="305" t="str">
        <f t="shared" si="3"/>
        <v/>
      </c>
      <c r="U8" s="306" t="str">
        <f t="shared" si="4"/>
        <v/>
      </c>
      <c r="V8" s="307" t="str">
        <f t="shared" si="5"/>
        <v/>
      </c>
      <c r="W8" s="307" t="str">
        <f t="shared" si="6"/>
        <v/>
      </c>
      <c r="X8" s="307" t="str">
        <f t="shared" si="7"/>
        <v/>
      </c>
      <c r="Y8" s="307" t="str">
        <f t="shared" si="8"/>
        <v/>
      </c>
      <c r="Z8" s="307" t="str">
        <f t="shared" si="9"/>
        <v/>
      </c>
      <c r="AA8" s="307" t="str">
        <f t="shared" si="10"/>
        <v/>
      </c>
      <c r="AB8" s="307" t="str">
        <f t="shared" si="11"/>
        <v/>
      </c>
      <c r="AE8" s="192"/>
      <c r="AF8" s="48"/>
      <c r="AH8" s="246">
        <f>SUM(AH5:AH7)</f>
        <v>0</v>
      </c>
      <c r="AI8" s="312" t="e">
        <f>SUM(AI5:AI7)</f>
        <v>#DIV/0!</v>
      </c>
      <c r="AJ8" s="45"/>
      <c r="AN8" s="341" t="str">
        <f t="shared" si="14"/>
        <v/>
      </c>
      <c r="AO8" s="341" t="str">
        <f t="shared" si="15"/>
        <v/>
      </c>
      <c r="AP8" s="341" t="str">
        <f t="shared" si="16"/>
        <v/>
      </c>
      <c r="AQ8" s="341" t="str">
        <f t="shared" si="17"/>
        <v/>
      </c>
      <c r="AR8" s="341" t="str">
        <f t="shared" si="18"/>
        <v/>
      </c>
      <c r="AS8" s="341" t="str">
        <f t="shared" si="19"/>
        <v/>
      </c>
      <c r="AT8" s="341" t="str">
        <f t="shared" si="20"/>
        <v/>
      </c>
      <c r="AU8" s="341" t="str">
        <f t="shared" si="21"/>
        <v/>
      </c>
      <c r="AV8" s="341" t="str">
        <f t="shared" si="22"/>
        <v/>
      </c>
      <c r="AW8" s="341" t="str">
        <f t="shared" si="23"/>
        <v/>
      </c>
      <c r="AX8" s="341" t="str">
        <f t="shared" si="24"/>
        <v/>
      </c>
      <c r="AY8" s="341" t="str">
        <f t="shared" si="25"/>
        <v/>
      </c>
      <c r="AZ8" s="341" t="str">
        <f t="shared" si="26"/>
        <v/>
      </c>
      <c r="BA8" s="341" t="str">
        <f t="shared" si="27"/>
        <v/>
      </c>
      <c r="BB8" s="341" t="str">
        <f t="shared" si="28"/>
        <v/>
      </c>
      <c r="BC8" s="341" t="str">
        <f t="shared" si="29"/>
        <v/>
      </c>
      <c r="BD8" s="341" t="str">
        <f t="shared" si="30"/>
        <v/>
      </c>
      <c r="BF8" s="341" t="str">
        <f t="shared" si="31"/>
        <v/>
      </c>
      <c r="BG8" s="341" t="str">
        <f t="shared" si="32"/>
        <v/>
      </c>
      <c r="BH8" s="341" t="str">
        <f t="shared" si="33"/>
        <v/>
      </c>
      <c r="BI8" s="341" t="str">
        <f t="shared" si="34"/>
        <v/>
      </c>
      <c r="BJ8" s="341" t="str">
        <f t="shared" si="35"/>
        <v/>
      </c>
      <c r="BK8" s="341" t="str">
        <f t="shared" si="36"/>
        <v/>
      </c>
      <c r="BL8" s="341" t="str">
        <f t="shared" si="37"/>
        <v/>
      </c>
      <c r="BM8" s="341" t="str">
        <f t="shared" si="38"/>
        <v/>
      </c>
      <c r="BN8" s="341" t="str">
        <f t="shared" si="39"/>
        <v/>
      </c>
      <c r="BO8" s="341" t="str">
        <f t="shared" si="40"/>
        <v/>
      </c>
    </row>
    <row r="9" spans="1:67" ht="13.5" customHeight="1" x14ac:dyDescent="0.25">
      <c r="A9" s="13"/>
      <c r="B9" s="20"/>
      <c r="C9" s="20"/>
      <c r="D9" s="434"/>
      <c r="E9" s="20"/>
      <c r="F9" s="20"/>
      <c r="G9" s="20"/>
      <c r="H9" s="427"/>
      <c r="I9" s="428"/>
      <c r="J9" s="14"/>
      <c r="K9" s="605"/>
      <c r="L9" s="605"/>
      <c r="M9" s="298" t="str">
        <f t="shared" si="12"/>
        <v/>
      </c>
      <c r="N9" s="299" t="str">
        <f t="shared" si="13"/>
        <v/>
      </c>
      <c r="O9" s="605"/>
      <c r="P9" s="605"/>
      <c r="Q9" s="304" t="str">
        <f t="shared" si="0"/>
        <v/>
      </c>
      <c r="R9" s="299" t="str">
        <f t="shared" si="1"/>
        <v/>
      </c>
      <c r="S9" s="305" t="str">
        <f t="shared" si="2"/>
        <v/>
      </c>
      <c r="T9" s="305" t="str">
        <f t="shared" si="3"/>
        <v/>
      </c>
      <c r="U9" s="306" t="str">
        <f t="shared" si="4"/>
        <v/>
      </c>
      <c r="V9" s="307" t="str">
        <f t="shared" si="5"/>
        <v/>
      </c>
      <c r="W9" s="307" t="str">
        <f t="shared" si="6"/>
        <v/>
      </c>
      <c r="X9" s="307" t="str">
        <f t="shared" si="7"/>
        <v/>
      </c>
      <c r="Y9" s="307" t="str">
        <f t="shared" si="8"/>
        <v/>
      </c>
      <c r="Z9" s="307" t="str">
        <f t="shared" si="9"/>
        <v/>
      </c>
      <c r="AA9" s="307" t="str">
        <f t="shared" si="10"/>
        <v/>
      </c>
      <c r="AB9" s="307" t="str">
        <f t="shared" si="11"/>
        <v/>
      </c>
      <c r="AN9" s="341" t="str">
        <f t="shared" si="14"/>
        <v/>
      </c>
      <c r="AO9" s="341" t="str">
        <f t="shared" si="15"/>
        <v/>
      </c>
      <c r="AP9" s="341" t="str">
        <f t="shared" si="16"/>
        <v/>
      </c>
      <c r="AQ9" s="341" t="str">
        <f t="shared" si="17"/>
        <v/>
      </c>
      <c r="AR9" s="341" t="str">
        <f t="shared" si="18"/>
        <v/>
      </c>
      <c r="AS9" s="341" t="str">
        <f t="shared" si="19"/>
        <v/>
      </c>
      <c r="AT9" s="341" t="str">
        <f t="shared" si="20"/>
        <v/>
      </c>
      <c r="AU9" s="341" t="str">
        <f t="shared" si="21"/>
        <v/>
      </c>
      <c r="AV9" s="341" t="str">
        <f t="shared" si="22"/>
        <v/>
      </c>
      <c r="AW9" s="341" t="str">
        <f t="shared" si="23"/>
        <v/>
      </c>
      <c r="AX9" s="341" t="str">
        <f t="shared" si="24"/>
        <v/>
      </c>
      <c r="AY9" s="341" t="str">
        <f t="shared" si="25"/>
        <v/>
      </c>
      <c r="AZ9" s="341" t="str">
        <f t="shared" si="26"/>
        <v/>
      </c>
      <c r="BA9" s="341" t="str">
        <f t="shared" si="27"/>
        <v/>
      </c>
      <c r="BB9" s="341" t="str">
        <f t="shared" si="28"/>
        <v/>
      </c>
      <c r="BC9" s="341" t="str">
        <f t="shared" si="29"/>
        <v/>
      </c>
      <c r="BD9" s="341" t="str">
        <f t="shared" si="30"/>
        <v/>
      </c>
      <c r="BF9" s="341" t="str">
        <f t="shared" si="31"/>
        <v/>
      </c>
      <c r="BG9" s="341" t="str">
        <f t="shared" si="32"/>
        <v/>
      </c>
      <c r="BH9" s="341" t="str">
        <f t="shared" si="33"/>
        <v/>
      </c>
      <c r="BI9" s="341" t="str">
        <f t="shared" si="34"/>
        <v/>
      </c>
      <c r="BJ9" s="341" t="str">
        <f t="shared" si="35"/>
        <v/>
      </c>
      <c r="BK9" s="341" t="str">
        <f t="shared" si="36"/>
        <v/>
      </c>
      <c r="BL9" s="341" t="str">
        <f t="shared" si="37"/>
        <v/>
      </c>
      <c r="BM9" s="341" t="str">
        <f t="shared" si="38"/>
        <v/>
      </c>
      <c r="BN9" s="341" t="str">
        <f t="shared" si="39"/>
        <v/>
      </c>
      <c r="BO9" s="341" t="str">
        <f t="shared" si="40"/>
        <v/>
      </c>
    </row>
    <row r="10" spans="1:67" ht="13.5" customHeight="1" x14ac:dyDescent="0.25">
      <c r="A10" s="16"/>
      <c r="B10" s="20"/>
      <c r="C10" s="20"/>
      <c r="D10" s="20"/>
      <c r="E10" s="20"/>
      <c r="F10" s="20"/>
      <c r="G10" s="20"/>
      <c r="H10" s="427"/>
      <c r="I10" s="428"/>
      <c r="J10" s="14"/>
      <c r="K10" s="14"/>
      <c r="L10" s="14"/>
      <c r="M10" s="298" t="str">
        <f t="shared" si="12"/>
        <v/>
      </c>
      <c r="N10" s="299" t="str">
        <f t="shared" si="13"/>
        <v/>
      </c>
      <c r="O10" s="604"/>
      <c r="P10" s="604"/>
      <c r="Q10" s="304" t="str">
        <f t="shared" si="0"/>
        <v/>
      </c>
      <c r="R10" s="299" t="str">
        <f t="shared" si="1"/>
        <v/>
      </c>
      <c r="S10" s="305" t="str">
        <f t="shared" si="2"/>
        <v/>
      </c>
      <c r="T10" s="305" t="str">
        <f t="shared" si="3"/>
        <v/>
      </c>
      <c r="U10" s="306" t="str">
        <f t="shared" si="4"/>
        <v/>
      </c>
      <c r="V10" s="307" t="str">
        <f t="shared" si="5"/>
        <v/>
      </c>
      <c r="W10" s="307" t="str">
        <f t="shared" si="6"/>
        <v/>
      </c>
      <c r="X10" s="307" t="str">
        <f t="shared" si="7"/>
        <v/>
      </c>
      <c r="Y10" s="307" t="str">
        <f t="shared" si="8"/>
        <v/>
      </c>
      <c r="Z10" s="307" t="str">
        <f t="shared" si="9"/>
        <v/>
      </c>
      <c r="AA10" s="307" t="str">
        <f t="shared" si="10"/>
        <v/>
      </c>
      <c r="AB10" s="307" t="str">
        <f t="shared" si="11"/>
        <v/>
      </c>
      <c r="AE10" s="674" t="s">
        <v>90</v>
      </c>
      <c r="AF10" s="719">
        <f>'Value Calc'!$A$1</f>
        <v>0</v>
      </c>
      <c r="AG10" s="720"/>
      <c r="AH10" s="234">
        <f>COUNTIF(R$3:R$51,"H")</f>
        <v>0</v>
      </c>
      <c r="AI10" s="235" t="e">
        <f>AH10/AH$13</f>
        <v>#DIV/0!</v>
      </c>
      <c r="AJ10" s="236" t="e">
        <f>IF(AI10=0,"",1/AI10)</f>
        <v>#DIV/0!</v>
      </c>
      <c r="AN10" s="341" t="str">
        <f t="shared" si="14"/>
        <v/>
      </c>
      <c r="AO10" s="341" t="str">
        <f t="shared" si="15"/>
        <v/>
      </c>
      <c r="AP10" s="341" t="str">
        <f t="shared" si="16"/>
        <v/>
      </c>
      <c r="AQ10" s="341" t="str">
        <f t="shared" si="17"/>
        <v/>
      </c>
      <c r="AR10" s="341" t="str">
        <f t="shared" si="18"/>
        <v/>
      </c>
      <c r="AS10" s="341" t="str">
        <f t="shared" si="19"/>
        <v/>
      </c>
      <c r="AT10" s="341" t="str">
        <f t="shared" si="20"/>
        <v/>
      </c>
      <c r="AU10" s="341" t="str">
        <f t="shared" si="21"/>
        <v/>
      </c>
      <c r="AV10" s="341" t="str">
        <f t="shared" si="22"/>
        <v/>
      </c>
      <c r="AW10" s="341" t="str">
        <f t="shared" si="23"/>
        <v/>
      </c>
      <c r="AX10" s="341" t="str">
        <f t="shared" si="24"/>
        <v/>
      </c>
      <c r="AY10" s="341" t="str">
        <f t="shared" si="25"/>
        <v/>
      </c>
      <c r="AZ10" s="341" t="str">
        <f t="shared" si="26"/>
        <v/>
      </c>
      <c r="BA10" s="341" t="str">
        <f t="shared" si="27"/>
        <v/>
      </c>
      <c r="BB10" s="341" t="str">
        <f t="shared" si="28"/>
        <v/>
      </c>
      <c r="BC10" s="341" t="str">
        <f t="shared" si="29"/>
        <v/>
      </c>
      <c r="BD10" s="341" t="str">
        <f t="shared" si="30"/>
        <v/>
      </c>
      <c r="BF10" s="341" t="str">
        <f t="shared" si="31"/>
        <v/>
      </c>
      <c r="BG10" s="341" t="str">
        <f t="shared" si="32"/>
        <v/>
      </c>
      <c r="BH10" s="341" t="str">
        <f t="shared" si="33"/>
        <v/>
      </c>
      <c r="BI10" s="341" t="str">
        <f t="shared" si="34"/>
        <v/>
      </c>
      <c r="BJ10" s="341" t="str">
        <f t="shared" si="35"/>
        <v/>
      </c>
      <c r="BK10" s="341" t="str">
        <f t="shared" si="36"/>
        <v/>
      </c>
      <c r="BL10" s="341" t="str">
        <f t="shared" si="37"/>
        <v/>
      </c>
      <c r="BM10" s="341" t="str">
        <f t="shared" si="38"/>
        <v/>
      </c>
      <c r="BN10" s="341" t="str">
        <f t="shared" si="39"/>
        <v/>
      </c>
      <c r="BO10" s="341" t="str">
        <f t="shared" si="40"/>
        <v/>
      </c>
    </row>
    <row r="11" spans="1:67" ht="13.5" customHeight="1" x14ac:dyDescent="0.25">
      <c r="A11" s="13"/>
      <c r="B11" s="20"/>
      <c r="C11" s="20"/>
      <c r="D11" s="434"/>
      <c r="E11" s="20"/>
      <c r="F11" s="20"/>
      <c r="G11" s="20"/>
      <c r="H11" s="427"/>
      <c r="I11" s="428"/>
      <c r="J11" s="14"/>
      <c r="K11" s="14"/>
      <c r="L11" s="14"/>
      <c r="M11" s="298" t="str">
        <f t="shared" si="12"/>
        <v/>
      </c>
      <c r="N11" s="299" t="str">
        <f t="shared" si="13"/>
        <v/>
      </c>
      <c r="O11" s="22"/>
      <c r="P11" s="22"/>
      <c r="Q11" s="304" t="str">
        <f t="shared" si="0"/>
        <v/>
      </c>
      <c r="R11" s="299" t="str">
        <f t="shared" si="1"/>
        <v/>
      </c>
      <c r="S11" s="305" t="str">
        <f t="shared" si="2"/>
        <v/>
      </c>
      <c r="T11" s="305" t="str">
        <f t="shared" si="3"/>
        <v/>
      </c>
      <c r="U11" s="306" t="str">
        <f t="shared" si="4"/>
        <v/>
      </c>
      <c r="V11" s="307" t="str">
        <f t="shared" si="5"/>
        <v/>
      </c>
      <c r="W11" s="307" t="str">
        <f t="shared" si="6"/>
        <v/>
      </c>
      <c r="X11" s="307" t="str">
        <f t="shared" si="7"/>
        <v/>
      </c>
      <c r="Y11" s="307" t="str">
        <f t="shared" si="8"/>
        <v/>
      </c>
      <c r="Z11" s="307" t="str">
        <f t="shared" si="9"/>
        <v/>
      </c>
      <c r="AA11" s="307" t="str">
        <f t="shared" si="10"/>
        <v/>
      </c>
      <c r="AB11" s="307" t="str">
        <f t="shared" si="11"/>
        <v/>
      </c>
      <c r="AE11" s="681"/>
      <c r="AF11" s="733" t="s">
        <v>93</v>
      </c>
      <c r="AG11" s="734"/>
      <c r="AH11" s="237">
        <f>COUNTIF(R$3:R$51,"D")</f>
        <v>0</v>
      </c>
      <c r="AI11" s="238" t="e">
        <f>AH11/AH$13</f>
        <v>#DIV/0!</v>
      </c>
      <c r="AJ11" s="239" t="e">
        <f>IF(AI11=0,"",1/AI11)</f>
        <v>#DIV/0!</v>
      </c>
      <c r="AN11" s="341" t="str">
        <f t="shared" si="14"/>
        <v/>
      </c>
      <c r="AO11" s="341" t="str">
        <f t="shared" si="15"/>
        <v/>
      </c>
      <c r="AP11" s="341" t="str">
        <f t="shared" si="16"/>
        <v/>
      </c>
      <c r="AQ11" s="341" t="str">
        <f t="shared" si="17"/>
        <v/>
      </c>
      <c r="AR11" s="341" t="str">
        <f t="shared" si="18"/>
        <v/>
      </c>
      <c r="AS11" s="341" t="str">
        <f t="shared" si="19"/>
        <v/>
      </c>
      <c r="AT11" s="341" t="str">
        <f t="shared" si="20"/>
        <v/>
      </c>
      <c r="AU11" s="341" t="str">
        <f t="shared" si="21"/>
        <v/>
      </c>
      <c r="AV11" s="341" t="str">
        <f t="shared" si="22"/>
        <v/>
      </c>
      <c r="AW11" s="341" t="str">
        <f t="shared" si="23"/>
        <v/>
      </c>
      <c r="AX11" s="341" t="str">
        <f t="shared" si="24"/>
        <v/>
      </c>
      <c r="AY11" s="341" t="str">
        <f t="shared" si="25"/>
        <v/>
      </c>
      <c r="AZ11" s="341" t="str">
        <f t="shared" si="26"/>
        <v/>
      </c>
      <c r="BA11" s="341" t="str">
        <f t="shared" si="27"/>
        <v/>
      </c>
      <c r="BB11" s="341" t="str">
        <f t="shared" si="28"/>
        <v/>
      </c>
      <c r="BC11" s="341" t="str">
        <f t="shared" si="29"/>
        <v/>
      </c>
      <c r="BD11" s="341" t="str">
        <f t="shared" si="30"/>
        <v/>
      </c>
      <c r="BF11" s="341" t="str">
        <f t="shared" si="31"/>
        <v/>
      </c>
      <c r="BG11" s="341" t="str">
        <f t="shared" si="32"/>
        <v/>
      </c>
      <c r="BH11" s="341" t="str">
        <f t="shared" si="33"/>
        <v/>
      </c>
      <c r="BI11" s="341" t="str">
        <f t="shared" si="34"/>
        <v/>
      </c>
      <c r="BJ11" s="341" t="str">
        <f t="shared" si="35"/>
        <v/>
      </c>
      <c r="BK11" s="341" t="str">
        <f t="shared" si="36"/>
        <v/>
      </c>
      <c r="BL11" s="341" t="str">
        <f t="shared" si="37"/>
        <v/>
      </c>
      <c r="BM11" s="341" t="str">
        <f t="shared" si="38"/>
        <v/>
      </c>
      <c r="BN11" s="341" t="str">
        <f t="shared" si="39"/>
        <v/>
      </c>
      <c r="BO11" s="341" t="str">
        <f t="shared" si="40"/>
        <v/>
      </c>
    </row>
    <row r="12" spans="1:67" ht="13.5" customHeight="1" x14ac:dyDescent="0.25">
      <c r="A12" s="16"/>
      <c r="B12" s="20"/>
      <c r="C12" s="20"/>
      <c r="D12" s="20"/>
      <c r="E12" s="20"/>
      <c r="F12" s="20"/>
      <c r="G12" s="20"/>
      <c r="H12" s="427"/>
      <c r="I12" s="428"/>
      <c r="J12" s="14"/>
      <c r="K12" s="14"/>
      <c r="L12" s="14"/>
      <c r="M12" s="298" t="str">
        <f t="shared" si="12"/>
        <v/>
      </c>
      <c r="N12" s="299" t="str">
        <f t="shared" si="13"/>
        <v/>
      </c>
      <c r="O12" s="22"/>
      <c r="P12" s="22"/>
      <c r="Q12" s="304" t="str">
        <f t="shared" si="0"/>
        <v/>
      </c>
      <c r="R12" s="299" t="str">
        <f t="shared" si="1"/>
        <v/>
      </c>
      <c r="S12" s="305" t="str">
        <f t="shared" si="2"/>
        <v/>
      </c>
      <c r="T12" s="305" t="str">
        <f t="shared" si="3"/>
        <v/>
      </c>
      <c r="U12" s="306" t="str">
        <f t="shared" si="4"/>
        <v/>
      </c>
      <c r="V12" s="307" t="str">
        <f t="shared" si="5"/>
        <v/>
      </c>
      <c r="W12" s="307" t="str">
        <f t="shared" si="6"/>
        <v/>
      </c>
      <c r="X12" s="307" t="str">
        <f t="shared" si="7"/>
        <v/>
      </c>
      <c r="Y12" s="307" t="str">
        <f t="shared" si="8"/>
        <v/>
      </c>
      <c r="Z12" s="307" t="str">
        <f t="shared" si="9"/>
        <v/>
      </c>
      <c r="AA12" s="307" t="str">
        <f t="shared" si="10"/>
        <v/>
      </c>
      <c r="AB12" s="307" t="str">
        <f t="shared" si="11"/>
        <v/>
      </c>
      <c r="AE12" s="675"/>
      <c r="AF12" s="729">
        <f>'Value Calc'!$A$2</f>
        <v>0</v>
      </c>
      <c r="AG12" s="730"/>
      <c r="AH12" s="240">
        <f>COUNTIF(R$3:R$51,"A")</f>
        <v>0</v>
      </c>
      <c r="AI12" s="241" t="e">
        <f>AH12/AH$13</f>
        <v>#DIV/0!</v>
      </c>
      <c r="AJ12" s="242" t="e">
        <f>IF(AI12=0,"",1/AI12)</f>
        <v>#DIV/0!</v>
      </c>
      <c r="AN12" s="341" t="str">
        <f t="shared" si="14"/>
        <v/>
      </c>
      <c r="AO12" s="341" t="str">
        <f t="shared" si="15"/>
        <v/>
      </c>
      <c r="AP12" s="341" t="str">
        <f t="shared" si="16"/>
        <v/>
      </c>
      <c r="AQ12" s="341" t="str">
        <f t="shared" si="17"/>
        <v/>
      </c>
      <c r="AR12" s="341" t="str">
        <f t="shared" si="18"/>
        <v/>
      </c>
      <c r="AS12" s="341" t="str">
        <f t="shared" si="19"/>
        <v/>
      </c>
      <c r="AT12" s="341" t="str">
        <f t="shared" si="20"/>
        <v/>
      </c>
      <c r="AU12" s="341" t="str">
        <f t="shared" si="21"/>
        <v/>
      </c>
      <c r="AV12" s="341" t="str">
        <f t="shared" si="22"/>
        <v/>
      </c>
      <c r="AW12" s="341" t="str">
        <f t="shared" si="23"/>
        <v/>
      </c>
      <c r="AX12" s="341" t="str">
        <f t="shared" si="24"/>
        <v/>
      </c>
      <c r="AY12" s="341" t="str">
        <f t="shared" si="25"/>
        <v/>
      </c>
      <c r="AZ12" s="341" t="str">
        <f t="shared" si="26"/>
        <v/>
      </c>
      <c r="BA12" s="341" t="str">
        <f t="shared" si="27"/>
        <v/>
      </c>
      <c r="BB12" s="341" t="str">
        <f t="shared" si="28"/>
        <v/>
      </c>
      <c r="BC12" s="341" t="str">
        <f t="shared" si="29"/>
        <v/>
      </c>
      <c r="BD12" s="341" t="str">
        <f t="shared" si="30"/>
        <v/>
      </c>
      <c r="BF12" s="341" t="str">
        <f t="shared" si="31"/>
        <v/>
      </c>
      <c r="BG12" s="341" t="str">
        <f t="shared" si="32"/>
        <v/>
      </c>
      <c r="BH12" s="341" t="str">
        <f t="shared" si="33"/>
        <v/>
      </c>
      <c r="BI12" s="341" t="str">
        <f t="shared" si="34"/>
        <v/>
      </c>
      <c r="BJ12" s="341" t="str">
        <f t="shared" si="35"/>
        <v/>
      </c>
      <c r="BK12" s="341" t="str">
        <f t="shared" si="36"/>
        <v/>
      </c>
      <c r="BL12" s="341" t="str">
        <f t="shared" si="37"/>
        <v/>
      </c>
      <c r="BM12" s="341" t="str">
        <f t="shared" si="38"/>
        <v/>
      </c>
      <c r="BN12" s="341" t="str">
        <f t="shared" si="39"/>
        <v/>
      </c>
      <c r="BO12" s="341" t="str">
        <f t="shared" si="40"/>
        <v/>
      </c>
    </row>
    <row r="13" spans="1:67" ht="13.5" customHeight="1" x14ac:dyDescent="0.25">
      <c r="A13" s="13"/>
      <c r="B13" s="20"/>
      <c r="C13" s="20"/>
      <c r="D13" s="434"/>
      <c r="E13" s="20"/>
      <c r="F13" s="20"/>
      <c r="G13" s="20"/>
      <c r="H13" s="427"/>
      <c r="I13" s="428"/>
      <c r="J13" s="14"/>
      <c r="K13" s="14"/>
      <c r="L13" s="14"/>
      <c r="M13" s="298" t="str">
        <f t="shared" si="12"/>
        <v/>
      </c>
      <c r="N13" s="299" t="str">
        <f t="shared" si="13"/>
        <v/>
      </c>
      <c r="O13" s="22"/>
      <c r="P13" s="22"/>
      <c r="Q13" s="304" t="str">
        <f t="shared" si="0"/>
        <v/>
      </c>
      <c r="R13" s="299" t="str">
        <f t="shared" si="1"/>
        <v/>
      </c>
      <c r="S13" s="305" t="str">
        <f t="shared" si="2"/>
        <v/>
      </c>
      <c r="T13" s="305" t="str">
        <f t="shared" si="3"/>
        <v/>
      </c>
      <c r="U13" s="306" t="str">
        <f t="shared" si="4"/>
        <v/>
      </c>
      <c r="V13" s="307" t="str">
        <f t="shared" si="5"/>
        <v/>
      </c>
      <c r="W13" s="307" t="str">
        <f t="shared" si="6"/>
        <v/>
      </c>
      <c r="X13" s="307" t="str">
        <f t="shared" si="7"/>
        <v/>
      </c>
      <c r="Y13" s="307" t="str">
        <f t="shared" si="8"/>
        <v/>
      </c>
      <c r="Z13" s="307" t="str">
        <f t="shared" si="9"/>
        <v/>
      </c>
      <c r="AA13" s="307" t="str">
        <f t="shared" si="10"/>
        <v/>
      </c>
      <c r="AB13" s="307" t="str">
        <f t="shared" si="11"/>
        <v/>
      </c>
      <c r="AE13" s="192"/>
      <c r="AF13" s="48"/>
      <c r="AH13" s="246">
        <f>SUM(AH10:AH12)</f>
        <v>0</v>
      </c>
      <c r="AI13" s="312" t="e">
        <f>SUM(AI10:AI12)</f>
        <v>#DIV/0!</v>
      </c>
      <c r="AJ13" s="45"/>
      <c r="AN13" s="341" t="str">
        <f t="shared" si="14"/>
        <v/>
      </c>
      <c r="AO13" s="341" t="str">
        <f t="shared" si="15"/>
        <v/>
      </c>
      <c r="AP13" s="341" t="str">
        <f t="shared" si="16"/>
        <v/>
      </c>
      <c r="AQ13" s="341" t="str">
        <f t="shared" si="17"/>
        <v/>
      </c>
      <c r="AR13" s="341" t="str">
        <f t="shared" si="18"/>
        <v/>
      </c>
      <c r="AS13" s="341" t="str">
        <f t="shared" si="19"/>
        <v/>
      </c>
      <c r="AT13" s="341" t="str">
        <f t="shared" si="20"/>
        <v/>
      </c>
      <c r="AU13" s="341" t="str">
        <f t="shared" si="21"/>
        <v/>
      </c>
      <c r="AV13" s="341" t="str">
        <f t="shared" si="22"/>
        <v/>
      </c>
      <c r="AW13" s="341" t="str">
        <f t="shared" si="23"/>
        <v/>
      </c>
      <c r="AX13" s="341" t="str">
        <f t="shared" si="24"/>
        <v/>
      </c>
      <c r="AY13" s="341" t="str">
        <f t="shared" si="25"/>
        <v/>
      </c>
      <c r="AZ13" s="341" t="str">
        <f t="shared" si="26"/>
        <v/>
      </c>
      <c r="BA13" s="341" t="str">
        <f t="shared" si="27"/>
        <v/>
      </c>
      <c r="BB13" s="341" t="str">
        <f t="shared" si="28"/>
        <v/>
      </c>
      <c r="BC13" s="341" t="str">
        <f t="shared" si="29"/>
        <v/>
      </c>
      <c r="BD13" s="341" t="str">
        <f t="shared" si="30"/>
        <v/>
      </c>
      <c r="BF13" s="341" t="str">
        <f t="shared" si="31"/>
        <v/>
      </c>
      <c r="BG13" s="341" t="str">
        <f t="shared" si="32"/>
        <v/>
      </c>
      <c r="BH13" s="341" t="str">
        <f t="shared" si="33"/>
        <v/>
      </c>
      <c r="BI13" s="341" t="str">
        <f t="shared" si="34"/>
        <v/>
      </c>
      <c r="BJ13" s="341" t="str">
        <f t="shared" si="35"/>
        <v/>
      </c>
      <c r="BK13" s="341" t="str">
        <f t="shared" si="36"/>
        <v/>
      </c>
      <c r="BL13" s="341" t="str">
        <f t="shared" si="37"/>
        <v/>
      </c>
      <c r="BM13" s="341" t="str">
        <f t="shared" si="38"/>
        <v/>
      </c>
      <c r="BN13" s="341" t="str">
        <f t="shared" si="39"/>
        <v/>
      </c>
      <c r="BO13" s="341" t="str">
        <f t="shared" si="40"/>
        <v/>
      </c>
    </row>
    <row r="14" spans="1:67" ht="13.5" customHeight="1" x14ac:dyDescent="0.25">
      <c r="A14" s="13"/>
      <c r="B14" s="20"/>
      <c r="C14" s="20"/>
      <c r="D14" s="20"/>
      <c r="E14" s="20"/>
      <c r="F14" s="20"/>
      <c r="G14" s="20"/>
      <c r="H14" s="427"/>
      <c r="I14" s="428"/>
      <c r="J14" s="14"/>
      <c r="K14" s="14"/>
      <c r="L14" s="14"/>
      <c r="M14" s="298" t="str">
        <f t="shared" si="12"/>
        <v/>
      </c>
      <c r="N14" s="299" t="str">
        <f t="shared" si="13"/>
        <v/>
      </c>
      <c r="O14" s="22"/>
      <c r="P14" s="22"/>
      <c r="Q14" s="304" t="str">
        <f t="shared" si="0"/>
        <v/>
      </c>
      <c r="R14" s="299" t="str">
        <f t="shared" si="1"/>
        <v/>
      </c>
      <c r="S14" s="305" t="str">
        <f t="shared" si="2"/>
        <v/>
      </c>
      <c r="T14" s="305" t="str">
        <f t="shared" si="3"/>
        <v/>
      </c>
      <c r="U14" s="306" t="str">
        <f t="shared" si="4"/>
        <v/>
      </c>
      <c r="V14" s="307" t="str">
        <f t="shared" si="5"/>
        <v/>
      </c>
      <c r="W14" s="307" t="str">
        <f t="shared" si="6"/>
        <v/>
      </c>
      <c r="X14" s="307" t="str">
        <f t="shared" si="7"/>
        <v/>
      </c>
      <c r="Y14" s="307" t="str">
        <f t="shared" si="8"/>
        <v/>
      </c>
      <c r="Z14" s="307" t="str">
        <f t="shared" si="9"/>
        <v/>
      </c>
      <c r="AA14" s="307" t="str">
        <f t="shared" si="10"/>
        <v/>
      </c>
      <c r="AB14" s="307" t="str">
        <f t="shared" si="11"/>
        <v/>
      </c>
      <c r="AN14" s="341" t="str">
        <f t="shared" si="14"/>
        <v/>
      </c>
      <c r="AO14" s="341" t="str">
        <f t="shared" si="15"/>
        <v/>
      </c>
      <c r="AP14" s="341" t="str">
        <f t="shared" si="16"/>
        <v/>
      </c>
      <c r="AQ14" s="341" t="str">
        <f t="shared" si="17"/>
        <v/>
      </c>
      <c r="AR14" s="341" t="str">
        <f t="shared" si="18"/>
        <v/>
      </c>
      <c r="AS14" s="341" t="str">
        <f t="shared" si="19"/>
        <v/>
      </c>
      <c r="AT14" s="341" t="str">
        <f t="shared" si="20"/>
        <v/>
      </c>
      <c r="AU14" s="341" t="str">
        <f t="shared" si="21"/>
        <v/>
      </c>
      <c r="AV14" s="341" t="str">
        <f t="shared" si="22"/>
        <v/>
      </c>
      <c r="AW14" s="341" t="str">
        <f t="shared" si="23"/>
        <v/>
      </c>
      <c r="AX14" s="341" t="str">
        <f t="shared" si="24"/>
        <v/>
      </c>
      <c r="AY14" s="341" t="str">
        <f t="shared" si="25"/>
        <v/>
      </c>
      <c r="AZ14" s="341" t="str">
        <f t="shared" si="26"/>
        <v/>
      </c>
      <c r="BA14" s="341" t="str">
        <f t="shared" si="27"/>
        <v/>
      </c>
      <c r="BB14" s="341" t="str">
        <f t="shared" si="28"/>
        <v/>
      </c>
      <c r="BC14" s="341" t="str">
        <f t="shared" si="29"/>
        <v/>
      </c>
      <c r="BD14" s="341" t="str">
        <f t="shared" si="30"/>
        <v/>
      </c>
      <c r="BF14" s="341" t="str">
        <f t="shared" si="31"/>
        <v/>
      </c>
      <c r="BG14" s="341" t="str">
        <f t="shared" si="32"/>
        <v/>
      </c>
      <c r="BH14" s="341" t="str">
        <f t="shared" si="33"/>
        <v/>
      </c>
      <c r="BI14" s="341" t="str">
        <f t="shared" si="34"/>
        <v/>
      </c>
      <c r="BJ14" s="341" t="str">
        <f t="shared" si="35"/>
        <v/>
      </c>
      <c r="BK14" s="341" t="str">
        <f t="shared" si="36"/>
        <v/>
      </c>
      <c r="BL14" s="341" t="str">
        <f t="shared" si="37"/>
        <v/>
      </c>
      <c r="BM14" s="341" t="str">
        <f t="shared" si="38"/>
        <v/>
      </c>
      <c r="BN14" s="341" t="str">
        <f t="shared" si="39"/>
        <v/>
      </c>
      <c r="BO14" s="341" t="str">
        <f t="shared" si="40"/>
        <v/>
      </c>
    </row>
    <row r="15" spans="1:67" ht="13.5" customHeight="1" x14ac:dyDescent="0.25">
      <c r="A15" s="18"/>
      <c r="B15" s="20"/>
      <c r="C15" s="20"/>
      <c r="D15" s="434"/>
      <c r="E15" s="20"/>
      <c r="F15" s="20"/>
      <c r="G15" s="20"/>
      <c r="H15" s="427"/>
      <c r="I15" s="428"/>
      <c r="J15" s="14"/>
      <c r="K15" s="14"/>
      <c r="L15" s="14"/>
      <c r="M15" s="298" t="str">
        <f t="shared" si="12"/>
        <v/>
      </c>
      <c r="N15" s="299" t="str">
        <f t="shared" si="13"/>
        <v/>
      </c>
      <c r="O15" s="22"/>
      <c r="P15" s="22"/>
      <c r="Q15" s="304" t="str">
        <f t="shared" si="0"/>
        <v/>
      </c>
      <c r="R15" s="299" t="str">
        <f t="shared" si="1"/>
        <v/>
      </c>
      <c r="S15" s="305" t="str">
        <f t="shared" si="2"/>
        <v/>
      </c>
      <c r="T15" s="305" t="str">
        <f t="shared" si="3"/>
        <v/>
      </c>
      <c r="U15" s="306" t="str">
        <f t="shared" si="4"/>
        <v/>
      </c>
      <c r="V15" s="307" t="str">
        <f t="shared" si="5"/>
        <v/>
      </c>
      <c r="W15" s="307" t="str">
        <f t="shared" si="6"/>
        <v/>
      </c>
      <c r="X15" s="307" t="str">
        <f t="shared" si="7"/>
        <v/>
      </c>
      <c r="Y15" s="307" t="str">
        <f t="shared" si="8"/>
        <v/>
      </c>
      <c r="Z15" s="307" t="str">
        <f t="shared" si="9"/>
        <v/>
      </c>
      <c r="AA15" s="307" t="str">
        <f t="shared" si="10"/>
        <v/>
      </c>
      <c r="AB15" s="307" t="str">
        <f t="shared" si="11"/>
        <v/>
      </c>
      <c r="AE15" s="676" t="s">
        <v>86</v>
      </c>
      <c r="AF15" s="721">
        <f>'Value Calc'!$A$1</f>
        <v>0</v>
      </c>
      <c r="AG15" s="722"/>
      <c r="AH15" s="258">
        <f>COUNTIF(V3:V51,"Y")</f>
        <v>0</v>
      </c>
      <c r="AI15" s="235" t="e">
        <f t="shared" ref="AI15:AI20" si="41">AH15/AH$8</f>
        <v>#DIV/0!</v>
      </c>
      <c r="AJ15" s="274" t="e">
        <f t="shared" ref="AJ15:AJ20" si="42">IF(AI15=0,"",1/AI15)</f>
        <v>#DIV/0!</v>
      </c>
      <c r="AN15" s="341" t="str">
        <f t="shared" si="14"/>
        <v/>
      </c>
      <c r="AO15" s="341" t="str">
        <f t="shared" si="15"/>
        <v/>
      </c>
      <c r="AP15" s="341" t="str">
        <f t="shared" si="16"/>
        <v/>
      </c>
      <c r="AQ15" s="341" t="str">
        <f t="shared" si="17"/>
        <v/>
      </c>
      <c r="AR15" s="341" t="str">
        <f t="shared" si="18"/>
        <v/>
      </c>
      <c r="AS15" s="341" t="str">
        <f t="shared" si="19"/>
        <v/>
      </c>
      <c r="AT15" s="341" t="str">
        <f t="shared" si="20"/>
        <v/>
      </c>
      <c r="AU15" s="341" t="str">
        <f t="shared" si="21"/>
        <v/>
      </c>
      <c r="AV15" s="341" t="str">
        <f t="shared" si="22"/>
        <v/>
      </c>
      <c r="AW15" s="341" t="str">
        <f t="shared" si="23"/>
        <v/>
      </c>
      <c r="AX15" s="341" t="str">
        <f t="shared" si="24"/>
        <v/>
      </c>
      <c r="AY15" s="341" t="str">
        <f t="shared" si="25"/>
        <v/>
      </c>
      <c r="AZ15" s="341" t="str">
        <f t="shared" si="26"/>
        <v/>
      </c>
      <c r="BA15" s="341" t="str">
        <f t="shared" si="27"/>
        <v/>
      </c>
      <c r="BB15" s="341" t="str">
        <f t="shared" si="28"/>
        <v/>
      </c>
      <c r="BC15" s="341" t="str">
        <f t="shared" si="29"/>
        <v/>
      </c>
      <c r="BD15" s="341" t="str">
        <f t="shared" si="30"/>
        <v/>
      </c>
      <c r="BF15" s="341" t="str">
        <f t="shared" si="31"/>
        <v/>
      </c>
      <c r="BG15" s="341" t="str">
        <f t="shared" si="32"/>
        <v/>
      </c>
      <c r="BH15" s="341" t="str">
        <f t="shared" si="33"/>
        <v/>
      </c>
      <c r="BI15" s="341" t="str">
        <f t="shared" si="34"/>
        <v/>
      </c>
      <c r="BJ15" s="341" t="str">
        <f t="shared" si="35"/>
        <v/>
      </c>
      <c r="BK15" s="341" t="str">
        <f t="shared" si="36"/>
        <v/>
      </c>
      <c r="BL15" s="341" t="str">
        <f t="shared" si="37"/>
        <v/>
      </c>
      <c r="BM15" s="341" t="str">
        <f t="shared" si="38"/>
        <v/>
      </c>
      <c r="BN15" s="341" t="str">
        <f t="shared" si="39"/>
        <v/>
      </c>
      <c r="BO15" s="341" t="str">
        <f t="shared" si="40"/>
        <v/>
      </c>
    </row>
    <row r="16" spans="1:67" ht="13.5" customHeight="1" x14ac:dyDescent="0.25">
      <c r="A16" s="13"/>
      <c r="B16" s="20"/>
      <c r="C16" s="20"/>
      <c r="D16" s="20"/>
      <c r="E16" s="20"/>
      <c r="F16" s="20"/>
      <c r="G16" s="20"/>
      <c r="H16" s="427"/>
      <c r="I16" s="428"/>
      <c r="J16" s="14"/>
      <c r="K16" s="14"/>
      <c r="L16" s="14"/>
      <c r="M16" s="298" t="str">
        <f t="shared" si="12"/>
        <v/>
      </c>
      <c r="N16" s="299" t="str">
        <f t="shared" si="13"/>
        <v/>
      </c>
      <c r="O16" s="22"/>
      <c r="P16" s="22"/>
      <c r="Q16" s="304" t="str">
        <f t="shared" si="0"/>
        <v/>
      </c>
      <c r="R16" s="299" t="str">
        <f t="shared" si="1"/>
        <v/>
      </c>
      <c r="S16" s="305" t="str">
        <f t="shared" si="2"/>
        <v/>
      </c>
      <c r="T16" s="305" t="str">
        <f t="shared" si="3"/>
        <v/>
      </c>
      <c r="U16" s="306" t="str">
        <f t="shared" si="4"/>
        <v/>
      </c>
      <c r="V16" s="307" t="str">
        <f t="shared" si="5"/>
        <v/>
      </c>
      <c r="W16" s="307" t="str">
        <f t="shared" si="6"/>
        <v/>
      </c>
      <c r="X16" s="307" t="str">
        <f t="shared" si="7"/>
        <v/>
      </c>
      <c r="Y16" s="307" t="str">
        <f t="shared" si="8"/>
        <v/>
      </c>
      <c r="Z16" s="307" t="str">
        <f t="shared" si="9"/>
        <v/>
      </c>
      <c r="AA16" s="307" t="str">
        <f t="shared" si="10"/>
        <v/>
      </c>
      <c r="AB16" s="307" t="str">
        <f t="shared" si="11"/>
        <v/>
      </c>
      <c r="AE16" s="677"/>
      <c r="AF16" s="723">
        <f>'Value Calc'!$A$2</f>
        <v>0</v>
      </c>
      <c r="AG16" s="724"/>
      <c r="AH16" s="262">
        <f>COUNTIF(W3:W51,"Y")</f>
        <v>0</v>
      </c>
      <c r="AI16" s="238" t="e">
        <f t="shared" si="41"/>
        <v>#DIV/0!</v>
      </c>
      <c r="AJ16" s="278" t="e">
        <f t="shared" si="42"/>
        <v>#DIV/0!</v>
      </c>
      <c r="AN16" s="341" t="str">
        <f t="shared" si="14"/>
        <v/>
      </c>
      <c r="AO16" s="341" t="str">
        <f t="shared" si="15"/>
        <v/>
      </c>
      <c r="AP16" s="341" t="str">
        <f t="shared" si="16"/>
        <v/>
      </c>
      <c r="AQ16" s="341" t="str">
        <f t="shared" si="17"/>
        <v/>
      </c>
      <c r="AR16" s="341" t="str">
        <f t="shared" si="18"/>
        <v/>
      </c>
      <c r="AS16" s="341" t="str">
        <f t="shared" si="19"/>
        <v/>
      </c>
      <c r="AT16" s="341" t="str">
        <f t="shared" si="20"/>
        <v/>
      </c>
      <c r="AU16" s="341" t="str">
        <f t="shared" si="21"/>
        <v/>
      </c>
      <c r="AV16" s="341" t="str">
        <f t="shared" si="22"/>
        <v/>
      </c>
      <c r="AW16" s="341" t="str">
        <f t="shared" si="23"/>
        <v/>
      </c>
      <c r="AX16" s="341" t="str">
        <f t="shared" si="24"/>
        <v/>
      </c>
      <c r="AY16" s="341" t="str">
        <f t="shared" si="25"/>
        <v/>
      </c>
      <c r="AZ16" s="341" t="str">
        <f t="shared" si="26"/>
        <v/>
      </c>
      <c r="BA16" s="341" t="str">
        <f t="shared" si="27"/>
        <v/>
      </c>
      <c r="BB16" s="341" t="str">
        <f t="shared" si="28"/>
        <v/>
      </c>
      <c r="BC16" s="341" t="str">
        <f t="shared" si="29"/>
        <v/>
      </c>
      <c r="BD16" s="341" t="str">
        <f t="shared" si="30"/>
        <v/>
      </c>
      <c r="BF16" s="341" t="str">
        <f t="shared" si="31"/>
        <v/>
      </c>
      <c r="BG16" s="341" t="str">
        <f t="shared" si="32"/>
        <v/>
      </c>
      <c r="BH16" s="341" t="str">
        <f t="shared" si="33"/>
        <v/>
      </c>
      <c r="BI16" s="341" t="str">
        <f t="shared" si="34"/>
        <v/>
      </c>
      <c r="BJ16" s="341" t="str">
        <f t="shared" si="35"/>
        <v/>
      </c>
      <c r="BK16" s="341" t="str">
        <f t="shared" si="36"/>
        <v/>
      </c>
      <c r="BL16" s="341" t="str">
        <f t="shared" si="37"/>
        <v/>
      </c>
      <c r="BM16" s="341" t="str">
        <f t="shared" si="38"/>
        <v/>
      </c>
      <c r="BN16" s="341" t="str">
        <f t="shared" si="39"/>
        <v/>
      </c>
      <c r="BO16" s="341" t="str">
        <f t="shared" si="40"/>
        <v/>
      </c>
    </row>
    <row r="17" spans="1:67" ht="13.5" customHeight="1" x14ac:dyDescent="0.25">
      <c r="A17" s="13"/>
      <c r="B17" s="20"/>
      <c r="C17" s="20"/>
      <c r="D17" s="434"/>
      <c r="E17" s="20"/>
      <c r="F17" s="20"/>
      <c r="G17" s="20"/>
      <c r="H17" s="427"/>
      <c r="I17" s="428"/>
      <c r="J17" s="14"/>
      <c r="K17" s="14"/>
      <c r="L17" s="14"/>
      <c r="M17" s="298" t="str">
        <f t="shared" si="12"/>
        <v/>
      </c>
      <c r="N17" s="299" t="str">
        <f t="shared" si="13"/>
        <v/>
      </c>
      <c r="O17" s="22"/>
      <c r="P17" s="22"/>
      <c r="Q17" s="304" t="str">
        <f t="shared" si="0"/>
        <v/>
      </c>
      <c r="R17" s="299" t="str">
        <f t="shared" si="1"/>
        <v/>
      </c>
      <c r="S17" s="305" t="str">
        <f t="shared" si="2"/>
        <v/>
      </c>
      <c r="T17" s="305" t="str">
        <f t="shared" si="3"/>
        <v/>
      </c>
      <c r="U17" s="306" t="str">
        <f t="shared" si="4"/>
        <v/>
      </c>
      <c r="V17" s="307" t="str">
        <f t="shared" si="5"/>
        <v/>
      </c>
      <c r="W17" s="307" t="str">
        <f t="shared" si="6"/>
        <v/>
      </c>
      <c r="X17" s="307" t="str">
        <f t="shared" si="7"/>
        <v/>
      </c>
      <c r="Y17" s="307" t="str">
        <f t="shared" si="8"/>
        <v/>
      </c>
      <c r="Z17" s="307" t="str">
        <f t="shared" si="9"/>
        <v/>
      </c>
      <c r="AA17" s="307" t="str">
        <f t="shared" si="10"/>
        <v/>
      </c>
      <c r="AB17" s="307" t="str">
        <f t="shared" si="11"/>
        <v/>
      </c>
      <c r="AE17" s="676" t="s">
        <v>87</v>
      </c>
      <c r="AF17" s="725">
        <f>'Value Calc'!$A$1</f>
        <v>0</v>
      </c>
      <c r="AG17" s="726"/>
      <c r="AH17" s="258">
        <f>COUNTIF(X3:X51,"Y")</f>
        <v>0</v>
      </c>
      <c r="AI17" s="235" t="e">
        <f t="shared" si="41"/>
        <v>#DIV/0!</v>
      </c>
      <c r="AJ17" s="274" t="e">
        <f t="shared" si="42"/>
        <v>#DIV/0!</v>
      </c>
      <c r="AN17" s="341" t="str">
        <f t="shared" si="14"/>
        <v/>
      </c>
      <c r="AO17" s="341" t="str">
        <f t="shared" si="15"/>
        <v/>
      </c>
      <c r="AP17" s="341" t="str">
        <f t="shared" si="16"/>
        <v/>
      </c>
      <c r="AQ17" s="341" t="str">
        <f t="shared" si="17"/>
        <v/>
      </c>
      <c r="AR17" s="341" t="str">
        <f t="shared" si="18"/>
        <v/>
      </c>
      <c r="AS17" s="341" t="str">
        <f t="shared" si="19"/>
        <v/>
      </c>
      <c r="AT17" s="341" t="str">
        <f t="shared" si="20"/>
        <v/>
      </c>
      <c r="AU17" s="341" t="str">
        <f t="shared" si="21"/>
        <v/>
      </c>
      <c r="AV17" s="341" t="str">
        <f t="shared" si="22"/>
        <v/>
      </c>
      <c r="AW17" s="341" t="str">
        <f t="shared" si="23"/>
        <v/>
      </c>
      <c r="AX17" s="341" t="str">
        <f t="shared" si="24"/>
        <v/>
      </c>
      <c r="AY17" s="341" t="str">
        <f t="shared" si="25"/>
        <v/>
      </c>
      <c r="AZ17" s="341" t="str">
        <f t="shared" si="26"/>
        <v/>
      </c>
      <c r="BA17" s="341" t="str">
        <f t="shared" si="27"/>
        <v/>
      </c>
      <c r="BB17" s="341" t="str">
        <f t="shared" si="28"/>
        <v/>
      </c>
      <c r="BC17" s="341" t="str">
        <f t="shared" si="29"/>
        <v/>
      </c>
      <c r="BD17" s="341" t="str">
        <f t="shared" si="30"/>
        <v/>
      </c>
      <c r="BF17" s="341" t="str">
        <f t="shared" si="31"/>
        <v/>
      </c>
      <c r="BG17" s="341" t="str">
        <f t="shared" si="32"/>
        <v/>
      </c>
      <c r="BH17" s="341" t="str">
        <f t="shared" si="33"/>
        <v/>
      </c>
      <c r="BI17" s="341" t="str">
        <f t="shared" si="34"/>
        <v/>
      </c>
      <c r="BJ17" s="341" t="str">
        <f t="shared" si="35"/>
        <v/>
      </c>
      <c r="BK17" s="341" t="str">
        <f t="shared" si="36"/>
        <v/>
      </c>
      <c r="BL17" s="341" t="str">
        <f t="shared" si="37"/>
        <v/>
      </c>
      <c r="BM17" s="341" t="str">
        <f t="shared" si="38"/>
        <v/>
      </c>
      <c r="BN17" s="341" t="str">
        <f t="shared" si="39"/>
        <v/>
      </c>
      <c r="BO17" s="341" t="str">
        <f t="shared" si="40"/>
        <v/>
      </c>
    </row>
    <row r="18" spans="1:67" ht="13.5" customHeight="1" x14ac:dyDescent="0.25">
      <c r="A18" s="19"/>
      <c r="B18" s="20"/>
      <c r="C18" s="20"/>
      <c r="D18" s="20"/>
      <c r="E18" s="20"/>
      <c r="F18" s="20"/>
      <c r="G18" s="20"/>
      <c r="H18" s="427"/>
      <c r="I18" s="428"/>
      <c r="J18" s="14"/>
      <c r="K18" s="14"/>
      <c r="L18" s="14"/>
      <c r="M18" s="298" t="str">
        <f t="shared" si="12"/>
        <v/>
      </c>
      <c r="N18" s="299" t="str">
        <f t="shared" si="13"/>
        <v/>
      </c>
      <c r="O18" s="22"/>
      <c r="P18" s="22"/>
      <c r="Q18" s="304" t="str">
        <f t="shared" si="0"/>
        <v/>
      </c>
      <c r="R18" s="299" t="str">
        <f t="shared" si="1"/>
        <v/>
      </c>
      <c r="S18" s="305" t="str">
        <f t="shared" si="2"/>
        <v/>
      </c>
      <c r="T18" s="305" t="str">
        <f t="shared" si="3"/>
        <v/>
      </c>
      <c r="U18" s="306" t="str">
        <f t="shared" si="4"/>
        <v/>
      </c>
      <c r="V18" s="307" t="str">
        <f t="shared" si="5"/>
        <v/>
      </c>
      <c r="W18" s="307" t="str">
        <f t="shared" si="6"/>
        <v/>
      </c>
      <c r="X18" s="307" t="str">
        <f t="shared" si="7"/>
        <v/>
      </c>
      <c r="Y18" s="307" t="str">
        <f t="shared" si="8"/>
        <v/>
      </c>
      <c r="Z18" s="307" t="str">
        <f t="shared" si="9"/>
        <v/>
      </c>
      <c r="AA18" s="307" t="str">
        <f t="shared" si="10"/>
        <v/>
      </c>
      <c r="AB18" s="307" t="str">
        <f t="shared" si="11"/>
        <v/>
      </c>
      <c r="AE18" s="677"/>
      <c r="AF18" s="725">
        <f>'Value Calc'!$A$2</f>
        <v>0</v>
      </c>
      <c r="AG18" s="726"/>
      <c r="AH18" s="262">
        <f>COUNTIF(Y3:Y51,"Y")</f>
        <v>0</v>
      </c>
      <c r="AI18" s="238" t="e">
        <f t="shared" si="41"/>
        <v>#DIV/0!</v>
      </c>
      <c r="AJ18" s="278" t="e">
        <f t="shared" si="42"/>
        <v>#DIV/0!</v>
      </c>
      <c r="AN18" s="341" t="str">
        <f t="shared" si="14"/>
        <v/>
      </c>
      <c r="AO18" s="341" t="str">
        <f t="shared" si="15"/>
        <v/>
      </c>
      <c r="AP18" s="341" t="str">
        <f t="shared" si="16"/>
        <v/>
      </c>
      <c r="AQ18" s="341" t="str">
        <f t="shared" si="17"/>
        <v/>
      </c>
      <c r="AR18" s="341" t="str">
        <f t="shared" si="18"/>
        <v/>
      </c>
      <c r="AS18" s="341" t="str">
        <f t="shared" si="19"/>
        <v/>
      </c>
      <c r="AT18" s="341" t="str">
        <f t="shared" si="20"/>
        <v/>
      </c>
      <c r="AU18" s="341" t="str">
        <f t="shared" si="21"/>
        <v/>
      </c>
      <c r="AV18" s="341" t="str">
        <f t="shared" si="22"/>
        <v/>
      </c>
      <c r="AW18" s="341" t="str">
        <f t="shared" si="23"/>
        <v/>
      </c>
      <c r="AX18" s="341" t="str">
        <f t="shared" si="24"/>
        <v/>
      </c>
      <c r="AY18" s="341" t="str">
        <f t="shared" si="25"/>
        <v/>
      </c>
      <c r="AZ18" s="341" t="str">
        <f t="shared" si="26"/>
        <v/>
      </c>
      <c r="BA18" s="341" t="str">
        <f t="shared" si="27"/>
        <v/>
      </c>
      <c r="BB18" s="341" t="str">
        <f t="shared" si="28"/>
        <v/>
      </c>
      <c r="BC18" s="341" t="str">
        <f t="shared" si="29"/>
        <v/>
      </c>
      <c r="BD18" s="341" t="str">
        <f t="shared" si="30"/>
        <v/>
      </c>
      <c r="BF18" s="341" t="str">
        <f t="shared" si="31"/>
        <v/>
      </c>
      <c r="BG18" s="341" t="str">
        <f t="shared" si="32"/>
        <v/>
      </c>
      <c r="BH18" s="341" t="str">
        <f t="shared" si="33"/>
        <v/>
      </c>
      <c r="BI18" s="341" t="str">
        <f t="shared" si="34"/>
        <v/>
      </c>
      <c r="BJ18" s="341" t="str">
        <f t="shared" si="35"/>
        <v/>
      </c>
      <c r="BK18" s="341" t="str">
        <f t="shared" si="36"/>
        <v/>
      </c>
      <c r="BL18" s="341" t="str">
        <f t="shared" si="37"/>
        <v/>
      </c>
      <c r="BM18" s="341" t="str">
        <f t="shared" si="38"/>
        <v/>
      </c>
      <c r="BN18" s="341" t="str">
        <f t="shared" si="39"/>
        <v/>
      </c>
      <c r="BO18" s="341" t="str">
        <f t="shared" si="40"/>
        <v/>
      </c>
    </row>
    <row r="19" spans="1:67" ht="13.5" customHeight="1" x14ac:dyDescent="0.25">
      <c r="A19" s="13"/>
      <c r="B19" s="20"/>
      <c r="C19" s="20"/>
      <c r="D19" s="434"/>
      <c r="E19" s="20"/>
      <c r="F19" s="20"/>
      <c r="G19" s="20"/>
      <c r="H19" s="427"/>
      <c r="I19" s="428"/>
      <c r="J19" s="14"/>
      <c r="K19" s="14"/>
      <c r="L19" s="14"/>
      <c r="M19" s="298" t="str">
        <f t="shared" si="12"/>
        <v/>
      </c>
      <c r="N19" s="299" t="str">
        <f t="shared" si="13"/>
        <v/>
      </c>
      <c r="O19" s="22"/>
      <c r="P19" s="22"/>
      <c r="Q19" s="304" t="str">
        <f t="shared" si="0"/>
        <v/>
      </c>
      <c r="R19" s="299" t="str">
        <f t="shared" si="1"/>
        <v/>
      </c>
      <c r="S19" s="305" t="str">
        <f t="shared" si="2"/>
        <v/>
      </c>
      <c r="T19" s="305" t="str">
        <f t="shared" si="3"/>
        <v/>
      </c>
      <c r="U19" s="306" t="str">
        <f t="shared" si="4"/>
        <v/>
      </c>
      <c r="V19" s="307" t="str">
        <f t="shared" si="5"/>
        <v/>
      </c>
      <c r="W19" s="307" t="str">
        <f t="shared" si="6"/>
        <v/>
      </c>
      <c r="X19" s="307" t="str">
        <f t="shared" si="7"/>
        <v/>
      </c>
      <c r="Y19" s="307" t="str">
        <f t="shared" si="8"/>
        <v/>
      </c>
      <c r="Z19" s="307" t="str">
        <f t="shared" si="9"/>
        <v/>
      </c>
      <c r="AA19" s="307" t="str">
        <f t="shared" si="10"/>
        <v/>
      </c>
      <c r="AB19" s="307" t="str">
        <f t="shared" si="11"/>
        <v/>
      </c>
      <c r="AE19" s="676" t="s">
        <v>88</v>
      </c>
      <c r="AF19" s="721">
        <f>'Value Calc'!$A$1</f>
        <v>0</v>
      </c>
      <c r="AG19" s="722"/>
      <c r="AH19" s="234">
        <f>COUNTIF(AA3:AA51,"1")</f>
        <v>0</v>
      </c>
      <c r="AI19" s="235" t="e">
        <f t="shared" si="41"/>
        <v>#DIV/0!</v>
      </c>
      <c r="AJ19" s="274" t="e">
        <f t="shared" si="42"/>
        <v>#DIV/0!</v>
      </c>
      <c r="AN19" s="341" t="str">
        <f t="shared" si="14"/>
        <v/>
      </c>
      <c r="AO19" s="341" t="str">
        <f t="shared" si="15"/>
        <v/>
      </c>
      <c r="AP19" s="341" t="str">
        <f t="shared" si="16"/>
        <v/>
      </c>
      <c r="AQ19" s="341" t="str">
        <f t="shared" si="17"/>
        <v/>
      </c>
      <c r="AR19" s="341" t="str">
        <f t="shared" si="18"/>
        <v/>
      </c>
      <c r="AS19" s="341" t="str">
        <f t="shared" si="19"/>
        <v/>
      </c>
      <c r="AT19" s="341" t="str">
        <f t="shared" si="20"/>
        <v/>
      </c>
      <c r="AU19" s="341" t="str">
        <f t="shared" si="21"/>
        <v/>
      </c>
      <c r="AV19" s="341" t="str">
        <f t="shared" si="22"/>
        <v/>
      </c>
      <c r="AW19" s="341" t="str">
        <f t="shared" si="23"/>
        <v/>
      </c>
      <c r="AX19" s="341" t="str">
        <f t="shared" si="24"/>
        <v/>
      </c>
      <c r="AY19" s="341" t="str">
        <f t="shared" si="25"/>
        <v/>
      </c>
      <c r="AZ19" s="341" t="str">
        <f t="shared" si="26"/>
        <v/>
      </c>
      <c r="BA19" s="341" t="str">
        <f t="shared" si="27"/>
        <v/>
      </c>
      <c r="BB19" s="341" t="str">
        <f t="shared" si="28"/>
        <v/>
      </c>
      <c r="BC19" s="341" t="str">
        <f t="shared" si="29"/>
        <v/>
      </c>
      <c r="BD19" s="341" t="str">
        <f t="shared" si="30"/>
        <v/>
      </c>
      <c r="BF19" s="341" t="str">
        <f t="shared" si="31"/>
        <v/>
      </c>
      <c r="BG19" s="341" t="str">
        <f t="shared" si="32"/>
        <v/>
      </c>
      <c r="BH19" s="341" t="str">
        <f t="shared" si="33"/>
        <v/>
      </c>
      <c r="BI19" s="341" t="str">
        <f t="shared" si="34"/>
        <v/>
      </c>
      <c r="BJ19" s="341" t="str">
        <f t="shared" si="35"/>
        <v/>
      </c>
      <c r="BK19" s="341" t="str">
        <f t="shared" si="36"/>
        <v/>
      </c>
      <c r="BL19" s="341" t="str">
        <f t="shared" si="37"/>
        <v/>
      </c>
      <c r="BM19" s="341" t="str">
        <f t="shared" si="38"/>
        <v/>
      </c>
      <c r="BN19" s="341" t="str">
        <f t="shared" si="39"/>
        <v/>
      </c>
      <c r="BO19" s="341" t="str">
        <f t="shared" si="40"/>
        <v/>
      </c>
    </row>
    <row r="20" spans="1:67" ht="13.5" customHeight="1" x14ac:dyDescent="0.25">
      <c r="A20" s="13"/>
      <c r="B20" s="20"/>
      <c r="C20" s="20"/>
      <c r="D20" s="20"/>
      <c r="E20" s="20"/>
      <c r="F20" s="20"/>
      <c r="G20" s="20"/>
      <c r="H20" s="427"/>
      <c r="I20" s="428"/>
      <c r="J20" s="14"/>
      <c r="K20" s="14"/>
      <c r="L20" s="14"/>
      <c r="M20" s="298" t="str">
        <f t="shared" si="12"/>
        <v/>
      </c>
      <c r="N20" s="299" t="str">
        <f t="shared" si="13"/>
        <v/>
      </c>
      <c r="O20" s="22"/>
      <c r="P20" s="22"/>
      <c r="Q20" s="304" t="str">
        <f t="shared" si="0"/>
        <v/>
      </c>
      <c r="R20" s="299" t="str">
        <f t="shared" si="1"/>
        <v/>
      </c>
      <c r="S20" s="305" t="str">
        <f t="shared" si="2"/>
        <v/>
      </c>
      <c r="T20" s="305" t="str">
        <f t="shared" si="3"/>
        <v/>
      </c>
      <c r="U20" s="306" t="str">
        <f t="shared" si="4"/>
        <v/>
      </c>
      <c r="V20" s="307" t="str">
        <f t="shared" si="5"/>
        <v/>
      </c>
      <c r="W20" s="307" t="str">
        <f t="shared" si="6"/>
        <v/>
      </c>
      <c r="X20" s="307" t="str">
        <f t="shared" si="7"/>
        <v/>
      </c>
      <c r="Y20" s="307" t="str">
        <f t="shared" si="8"/>
        <v/>
      </c>
      <c r="Z20" s="307" t="str">
        <f t="shared" si="9"/>
        <v/>
      </c>
      <c r="AA20" s="307" t="str">
        <f t="shared" si="10"/>
        <v/>
      </c>
      <c r="AB20" s="307" t="str">
        <f t="shared" si="11"/>
        <v/>
      </c>
      <c r="AE20" s="677"/>
      <c r="AF20" s="723">
        <f>'Value Calc'!$A$2</f>
        <v>0</v>
      </c>
      <c r="AG20" s="724"/>
      <c r="AH20" s="240">
        <f>COUNTIF(AB3:AB51,"1")</f>
        <v>0</v>
      </c>
      <c r="AI20" s="241" t="e">
        <f t="shared" si="41"/>
        <v>#DIV/0!</v>
      </c>
      <c r="AJ20" s="278" t="e">
        <f t="shared" si="42"/>
        <v>#DIV/0!</v>
      </c>
      <c r="AN20" s="341" t="str">
        <f t="shared" si="14"/>
        <v/>
      </c>
      <c r="AO20" s="341" t="str">
        <f t="shared" si="15"/>
        <v/>
      </c>
      <c r="AP20" s="341" t="str">
        <f t="shared" si="16"/>
        <v/>
      </c>
      <c r="AQ20" s="341" t="str">
        <f t="shared" si="17"/>
        <v/>
      </c>
      <c r="AR20" s="341" t="str">
        <f t="shared" si="18"/>
        <v/>
      </c>
      <c r="AS20" s="341" t="str">
        <f t="shared" si="19"/>
        <v/>
      </c>
      <c r="AT20" s="341" t="str">
        <f t="shared" si="20"/>
        <v/>
      </c>
      <c r="AU20" s="341" t="str">
        <f t="shared" si="21"/>
        <v/>
      </c>
      <c r="AV20" s="341" t="str">
        <f t="shared" si="22"/>
        <v/>
      </c>
      <c r="AW20" s="341" t="str">
        <f t="shared" si="23"/>
        <v/>
      </c>
      <c r="AX20" s="341" t="str">
        <f t="shared" si="24"/>
        <v/>
      </c>
      <c r="AY20" s="341" t="str">
        <f t="shared" si="25"/>
        <v/>
      </c>
      <c r="AZ20" s="341" t="str">
        <f t="shared" si="26"/>
        <v/>
      </c>
      <c r="BA20" s="341" t="str">
        <f t="shared" si="27"/>
        <v/>
      </c>
      <c r="BB20" s="341" t="str">
        <f t="shared" si="28"/>
        <v/>
      </c>
      <c r="BC20" s="341" t="str">
        <f t="shared" si="29"/>
        <v/>
      </c>
      <c r="BD20" s="341" t="str">
        <f t="shared" si="30"/>
        <v/>
      </c>
      <c r="BF20" s="341" t="str">
        <f t="shared" si="31"/>
        <v/>
      </c>
      <c r="BG20" s="341" t="str">
        <f t="shared" si="32"/>
        <v/>
      </c>
      <c r="BH20" s="341" t="str">
        <f t="shared" si="33"/>
        <v/>
      </c>
      <c r="BI20" s="341" t="str">
        <f t="shared" si="34"/>
        <v/>
      </c>
      <c r="BJ20" s="341" t="str">
        <f t="shared" si="35"/>
        <v/>
      </c>
      <c r="BK20" s="341" t="str">
        <f t="shared" si="36"/>
        <v/>
      </c>
      <c r="BL20" s="341" t="str">
        <f t="shared" si="37"/>
        <v/>
      </c>
      <c r="BM20" s="341" t="str">
        <f t="shared" si="38"/>
        <v/>
      </c>
      <c r="BN20" s="341" t="str">
        <f t="shared" si="39"/>
        <v/>
      </c>
      <c r="BO20" s="341" t="str">
        <f t="shared" si="40"/>
        <v/>
      </c>
    </row>
    <row r="21" spans="1:67" ht="13.5" customHeight="1" x14ac:dyDescent="0.25">
      <c r="A21" s="13"/>
      <c r="B21" s="20"/>
      <c r="C21" s="20"/>
      <c r="D21" s="434"/>
      <c r="E21" s="20"/>
      <c r="F21" s="20"/>
      <c r="G21" s="20"/>
      <c r="H21" s="427"/>
      <c r="I21" s="428"/>
      <c r="J21" s="14"/>
      <c r="K21" s="14"/>
      <c r="L21" s="14"/>
      <c r="M21" s="298" t="str">
        <f t="shared" si="12"/>
        <v/>
      </c>
      <c r="N21" s="299" t="str">
        <f t="shared" si="13"/>
        <v/>
      </c>
      <c r="O21" s="22"/>
      <c r="P21" s="22"/>
      <c r="Q21" s="304" t="str">
        <f>IF(O21="","",SUM(O21:P21))</f>
        <v/>
      </c>
      <c r="R21" s="299" t="str">
        <f>IF(T21="","",IF(T21=0,"D",IF(T21&gt;0,"H","A")))</f>
        <v/>
      </c>
      <c r="S21" s="305" t="str">
        <f>IF(K21="","",K21-L21)</f>
        <v/>
      </c>
      <c r="T21" s="305" t="str">
        <f>IF(O21="","",O21-P21)</f>
        <v/>
      </c>
      <c r="U21" s="306" t="str">
        <f>IF(K21="","",IF(K21=0,"N",IF(L21=0,"N","Y")))</f>
        <v/>
      </c>
      <c r="V21" s="307" t="str">
        <f t="shared" si="5"/>
        <v/>
      </c>
      <c r="W21" s="307" t="str">
        <f t="shared" si="6"/>
        <v/>
      </c>
      <c r="X21" s="307" t="str">
        <f t="shared" si="7"/>
        <v/>
      </c>
      <c r="Y21" s="307" t="str">
        <f t="shared" si="8"/>
        <v/>
      </c>
      <c r="Z21" s="307" t="str">
        <f>IF(R21="","",CONCATENATE(R21,N21))</f>
        <v/>
      </c>
      <c r="AA21" s="307" t="str">
        <f>IF(T21="","",IF(R21="H",IF((K21-L21-O21-P21)&gt;0,1,0),0))</f>
        <v/>
      </c>
      <c r="AB21" s="307" t="str">
        <f>IF(Z21="","",IF(R21="A",IF((T21-S21)&gt;0,1,0),0))</f>
        <v/>
      </c>
      <c r="AN21" s="341" t="str">
        <f t="shared" si="14"/>
        <v/>
      </c>
      <c r="AO21" s="341" t="str">
        <f t="shared" si="15"/>
        <v/>
      </c>
      <c r="AP21" s="341" t="str">
        <f t="shared" si="16"/>
        <v/>
      </c>
      <c r="AQ21" s="341" t="str">
        <f t="shared" si="17"/>
        <v/>
      </c>
      <c r="AR21" s="341" t="str">
        <f t="shared" si="18"/>
        <v/>
      </c>
      <c r="AS21" s="341" t="str">
        <f t="shared" si="19"/>
        <v/>
      </c>
      <c r="AT21" s="341" t="str">
        <f t="shared" si="20"/>
        <v/>
      </c>
      <c r="AU21" s="341" t="str">
        <f t="shared" si="21"/>
        <v/>
      </c>
      <c r="AV21" s="341" t="str">
        <f t="shared" si="22"/>
        <v/>
      </c>
      <c r="AW21" s="341" t="str">
        <f t="shared" si="23"/>
        <v/>
      </c>
      <c r="AX21" s="341" t="str">
        <f t="shared" si="24"/>
        <v/>
      </c>
      <c r="AY21" s="341" t="str">
        <f t="shared" si="25"/>
        <v/>
      </c>
      <c r="AZ21" s="341" t="str">
        <f t="shared" si="26"/>
        <v/>
      </c>
      <c r="BA21" s="341" t="str">
        <f t="shared" si="27"/>
        <v/>
      </c>
      <c r="BB21" s="341" t="str">
        <f t="shared" si="28"/>
        <v/>
      </c>
      <c r="BC21" s="341" t="str">
        <f t="shared" si="29"/>
        <v/>
      </c>
      <c r="BD21" s="341" t="str">
        <f t="shared" si="30"/>
        <v/>
      </c>
      <c r="BF21" s="341" t="str">
        <f t="shared" si="31"/>
        <v/>
      </c>
      <c r="BG21" s="341" t="str">
        <f t="shared" si="32"/>
        <v/>
      </c>
      <c r="BH21" s="341" t="str">
        <f t="shared" si="33"/>
        <v/>
      </c>
      <c r="BI21" s="341" t="str">
        <f t="shared" si="34"/>
        <v/>
      </c>
      <c r="BJ21" s="341" t="str">
        <f t="shared" si="35"/>
        <v/>
      </c>
      <c r="BK21" s="341" t="str">
        <f t="shared" si="36"/>
        <v/>
      </c>
      <c r="BL21" s="341" t="str">
        <f t="shared" si="37"/>
        <v/>
      </c>
      <c r="BM21" s="341" t="str">
        <f t="shared" si="38"/>
        <v/>
      </c>
      <c r="BN21" s="341" t="str">
        <f t="shared" si="39"/>
        <v/>
      </c>
      <c r="BO21" s="341" t="str">
        <f t="shared" si="40"/>
        <v/>
      </c>
    </row>
    <row r="22" spans="1:67" ht="13.5" customHeight="1" x14ac:dyDescent="0.25">
      <c r="A22" s="19"/>
      <c r="B22" s="20"/>
      <c r="C22" s="20"/>
      <c r="D22" s="20"/>
      <c r="E22" s="20"/>
      <c r="F22" s="20"/>
      <c r="G22" s="20"/>
      <c r="H22" s="427"/>
      <c r="I22" s="428"/>
      <c r="J22" s="14"/>
      <c r="K22" s="14"/>
      <c r="L22" s="14"/>
      <c r="M22" s="298" t="str">
        <f t="shared" si="12"/>
        <v/>
      </c>
      <c r="N22" s="299" t="str">
        <f t="shared" si="13"/>
        <v/>
      </c>
      <c r="O22" s="22"/>
      <c r="P22" s="22"/>
      <c r="Q22" s="304" t="str">
        <f t="shared" ref="Q22:Q51" si="43">IF(O22="","",SUM(O22:P22))</f>
        <v/>
      </c>
      <c r="R22" s="299" t="str">
        <f t="shared" ref="R22:R51" si="44">IF(T22="","",IF(T22=0,"D",IF(T22&gt;0,"H","A")))</f>
        <v/>
      </c>
      <c r="S22" s="305" t="str">
        <f t="shared" ref="S22:S51" si="45">IF(K22="","",K22-L22)</f>
        <v/>
      </c>
      <c r="T22" s="305" t="str">
        <f t="shared" ref="T22:T51" si="46">IF(O22="","",O22-P22)</f>
        <v/>
      </c>
      <c r="U22" s="306" t="str">
        <f t="shared" ref="U22:U51" si="47">IF(K22="","",IF(K22=0,"N",IF(L22=0,"N","Y")))</f>
        <v/>
      </c>
      <c r="V22" s="307" t="str">
        <f t="shared" si="5"/>
        <v/>
      </c>
      <c r="W22" s="307" t="str">
        <f t="shared" si="6"/>
        <v/>
      </c>
      <c r="X22" s="307" t="str">
        <f t="shared" si="7"/>
        <v/>
      </c>
      <c r="Y22" s="307" t="str">
        <f t="shared" si="8"/>
        <v/>
      </c>
      <c r="Z22" s="307" t="str">
        <f t="shared" ref="Z22:Z51" si="48">IF(R22="","",CONCATENATE(R22,N22))</f>
        <v/>
      </c>
      <c r="AA22" s="307" t="str">
        <f t="shared" ref="AA22:AA51" si="49">IF(T22="","",IF(R22="H",IF((K22-L22-O22-P22)&gt;0,1,0),0))</f>
        <v/>
      </c>
      <c r="AB22" s="307" t="str">
        <f t="shared" ref="AB22:AB51" si="50">IF(Z22="","",IF(R22="A",IF((T22-S22)&gt;0,1,0),0))</f>
        <v/>
      </c>
      <c r="AN22" s="341" t="str">
        <f t="shared" si="14"/>
        <v/>
      </c>
      <c r="AO22" s="341" t="str">
        <f t="shared" si="15"/>
        <v/>
      </c>
      <c r="AP22" s="341" t="str">
        <f t="shared" si="16"/>
        <v/>
      </c>
      <c r="AQ22" s="341" t="str">
        <f t="shared" si="17"/>
        <v/>
      </c>
      <c r="AR22" s="341" t="str">
        <f t="shared" si="18"/>
        <v/>
      </c>
      <c r="AS22" s="341" t="str">
        <f t="shared" si="19"/>
        <v/>
      </c>
      <c r="AT22" s="341" t="str">
        <f t="shared" si="20"/>
        <v/>
      </c>
      <c r="AU22" s="341" t="str">
        <f t="shared" si="21"/>
        <v/>
      </c>
      <c r="AV22" s="341" t="str">
        <f t="shared" si="22"/>
        <v/>
      </c>
      <c r="AW22" s="341" t="str">
        <f t="shared" si="23"/>
        <v/>
      </c>
      <c r="AX22" s="341" t="str">
        <f t="shared" si="24"/>
        <v/>
      </c>
      <c r="AY22" s="341" t="str">
        <f t="shared" si="25"/>
        <v/>
      </c>
      <c r="AZ22" s="341" t="str">
        <f t="shared" si="26"/>
        <v/>
      </c>
      <c r="BA22" s="341" t="str">
        <f t="shared" si="27"/>
        <v/>
      </c>
      <c r="BB22" s="341" t="str">
        <f t="shared" si="28"/>
        <v/>
      </c>
      <c r="BC22" s="341" t="str">
        <f t="shared" si="29"/>
        <v/>
      </c>
      <c r="BD22" s="341" t="str">
        <f t="shared" si="30"/>
        <v/>
      </c>
      <c r="BF22" s="341" t="str">
        <f t="shared" si="31"/>
        <v/>
      </c>
      <c r="BG22" s="341" t="str">
        <f t="shared" si="32"/>
        <v/>
      </c>
      <c r="BH22" s="341" t="str">
        <f t="shared" si="33"/>
        <v/>
      </c>
      <c r="BI22" s="341" t="str">
        <f t="shared" si="34"/>
        <v/>
      </c>
      <c r="BJ22" s="341" t="str">
        <f t="shared" si="35"/>
        <v/>
      </c>
      <c r="BK22" s="341" t="str">
        <f t="shared" si="36"/>
        <v/>
      </c>
      <c r="BL22" s="341" t="str">
        <f t="shared" si="37"/>
        <v/>
      </c>
      <c r="BM22" s="341" t="str">
        <f t="shared" si="38"/>
        <v/>
      </c>
      <c r="BN22" s="341" t="str">
        <f t="shared" si="39"/>
        <v/>
      </c>
      <c r="BO22" s="341" t="str">
        <f t="shared" si="40"/>
        <v/>
      </c>
    </row>
    <row r="23" spans="1:67" ht="13.5" customHeight="1" x14ac:dyDescent="0.25">
      <c r="A23" s="19"/>
      <c r="B23" s="20"/>
      <c r="C23" s="20"/>
      <c r="D23" s="434"/>
      <c r="E23" s="20"/>
      <c r="F23" s="20"/>
      <c r="G23" s="20"/>
      <c r="H23" s="427"/>
      <c r="I23" s="428"/>
      <c r="J23" s="14"/>
      <c r="K23" s="14"/>
      <c r="L23" s="14"/>
      <c r="M23" s="298" t="str">
        <f t="shared" si="12"/>
        <v/>
      </c>
      <c r="N23" s="299" t="str">
        <f t="shared" si="13"/>
        <v/>
      </c>
      <c r="O23" s="22"/>
      <c r="P23" s="22"/>
      <c r="Q23" s="304" t="str">
        <f t="shared" si="43"/>
        <v/>
      </c>
      <c r="R23" s="299" t="str">
        <f t="shared" si="44"/>
        <v/>
      </c>
      <c r="S23" s="305" t="str">
        <f t="shared" si="45"/>
        <v/>
      </c>
      <c r="T23" s="305" t="str">
        <f t="shared" si="46"/>
        <v/>
      </c>
      <c r="U23" s="306" t="str">
        <f t="shared" si="47"/>
        <v/>
      </c>
      <c r="V23" s="307" t="str">
        <f t="shared" si="5"/>
        <v/>
      </c>
      <c r="W23" s="307" t="str">
        <f t="shared" si="6"/>
        <v/>
      </c>
      <c r="X23" s="307" t="str">
        <f t="shared" si="7"/>
        <v/>
      </c>
      <c r="Y23" s="307" t="str">
        <f t="shared" si="8"/>
        <v/>
      </c>
      <c r="Z23" s="307" t="str">
        <f t="shared" si="48"/>
        <v/>
      </c>
      <c r="AA23" s="307" t="str">
        <f t="shared" si="49"/>
        <v/>
      </c>
      <c r="AB23" s="307" t="str">
        <f t="shared" si="50"/>
        <v/>
      </c>
      <c r="AE23" s="731" t="s">
        <v>37</v>
      </c>
      <c r="AF23" s="721" t="s">
        <v>39</v>
      </c>
      <c r="AG23" s="722"/>
      <c r="AH23" s="234">
        <f>COUNTIF(U3:U51,"Y")</f>
        <v>0</v>
      </c>
      <c r="AI23" s="235" t="e">
        <f>AH23/AH$8</f>
        <v>#DIV/0!</v>
      </c>
      <c r="AJ23" s="236" t="e">
        <f>IF(AI23=0,"",1/AI23)</f>
        <v>#DIV/0!</v>
      </c>
      <c r="AN23" s="341" t="str">
        <f t="shared" si="14"/>
        <v/>
      </c>
      <c r="AO23" s="341" t="str">
        <f t="shared" si="15"/>
        <v/>
      </c>
      <c r="AP23" s="341" t="str">
        <f t="shared" si="16"/>
        <v/>
      </c>
      <c r="AQ23" s="341" t="str">
        <f t="shared" si="17"/>
        <v/>
      </c>
      <c r="AR23" s="341" t="str">
        <f t="shared" si="18"/>
        <v/>
      </c>
      <c r="AS23" s="341" t="str">
        <f t="shared" si="19"/>
        <v/>
      </c>
      <c r="AT23" s="341" t="str">
        <f t="shared" si="20"/>
        <v/>
      </c>
      <c r="AU23" s="341" t="str">
        <f t="shared" si="21"/>
        <v/>
      </c>
      <c r="AV23" s="341" t="str">
        <f t="shared" si="22"/>
        <v/>
      </c>
      <c r="AW23" s="341" t="str">
        <f t="shared" si="23"/>
        <v/>
      </c>
      <c r="AX23" s="341" t="str">
        <f t="shared" si="24"/>
        <v/>
      </c>
      <c r="AY23" s="341" t="str">
        <f t="shared" si="25"/>
        <v/>
      </c>
      <c r="AZ23" s="341" t="str">
        <f t="shared" si="26"/>
        <v/>
      </c>
      <c r="BA23" s="341" t="str">
        <f t="shared" si="27"/>
        <v/>
      </c>
      <c r="BB23" s="341" t="str">
        <f t="shared" si="28"/>
        <v/>
      </c>
      <c r="BC23" s="341" t="str">
        <f t="shared" si="29"/>
        <v/>
      </c>
      <c r="BD23" s="341" t="str">
        <f t="shared" si="30"/>
        <v/>
      </c>
      <c r="BF23" s="341" t="str">
        <f t="shared" si="31"/>
        <v/>
      </c>
      <c r="BG23" s="341" t="str">
        <f t="shared" si="32"/>
        <v/>
      </c>
      <c r="BH23" s="341" t="str">
        <f t="shared" si="33"/>
        <v/>
      </c>
      <c r="BI23" s="341" t="str">
        <f t="shared" si="34"/>
        <v/>
      </c>
      <c r="BJ23" s="341" t="str">
        <f t="shared" si="35"/>
        <v/>
      </c>
      <c r="BK23" s="341" t="str">
        <f t="shared" si="36"/>
        <v/>
      </c>
      <c r="BL23" s="341" t="str">
        <f t="shared" si="37"/>
        <v/>
      </c>
      <c r="BM23" s="341" t="str">
        <f t="shared" si="38"/>
        <v/>
      </c>
      <c r="BN23" s="341" t="str">
        <f t="shared" si="39"/>
        <v/>
      </c>
      <c r="BO23" s="341" t="str">
        <f t="shared" si="40"/>
        <v/>
      </c>
    </row>
    <row r="24" spans="1:67" ht="13.5" customHeight="1" x14ac:dyDescent="0.25">
      <c r="A24" s="19"/>
      <c r="B24" s="20"/>
      <c r="C24" s="20"/>
      <c r="D24" s="20"/>
      <c r="E24" s="20"/>
      <c r="F24" s="20"/>
      <c r="G24" s="20"/>
      <c r="H24" s="427"/>
      <c r="I24" s="428"/>
      <c r="J24" s="14"/>
      <c r="K24" s="14"/>
      <c r="L24" s="14"/>
      <c r="M24" s="298" t="str">
        <f t="shared" si="12"/>
        <v/>
      </c>
      <c r="N24" s="299" t="str">
        <f t="shared" si="13"/>
        <v/>
      </c>
      <c r="O24" s="22"/>
      <c r="P24" s="22"/>
      <c r="Q24" s="304" t="str">
        <f t="shared" si="43"/>
        <v/>
      </c>
      <c r="R24" s="299" t="str">
        <f t="shared" si="44"/>
        <v/>
      </c>
      <c r="S24" s="305" t="str">
        <f t="shared" si="45"/>
        <v/>
      </c>
      <c r="T24" s="305" t="str">
        <f t="shared" si="46"/>
        <v/>
      </c>
      <c r="U24" s="306" t="str">
        <f t="shared" si="47"/>
        <v/>
      </c>
      <c r="V24" s="307" t="str">
        <f t="shared" si="5"/>
        <v/>
      </c>
      <c r="W24" s="307" t="str">
        <f t="shared" si="6"/>
        <v/>
      </c>
      <c r="X24" s="307" t="str">
        <f t="shared" si="7"/>
        <v/>
      </c>
      <c r="Y24" s="307" t="str">
        <f t="shared" si="8"/>
        <v/>
      </c>
      <c r="Z24" s="307" t="str">
        <f t="shared" si="48"/>
        <v/>
      </c>
      <c r="AA24" s="307" t="str">
        <f t="shared" si="49"/>
        <v/>
      </c>
      <c r="AB24" s="307" t="str">
        <f t="shared" si="50"/>
        <v/>
      </c>
      <c r="AD24" s="184"/>
      <c r="AE24" s="732"/>
      <c r="AF24" s="723" t="s">
        <v>40</v>
      </c>
      <c r="AG24" s="724"/>
      <c r="AH24" s="240">
        <f>COUNTIF(U3:U51,"N")</f>
        <v>0</v>
      </c>
      <c r="AI24" s="238" t="e">
        <f>AH24/AH$8</f>
        <v>#DIV/0!</v>
      </c>
      <c r="AJ24" s="242" t="e">
        <f>IF(AI24=0,"",1/AI24)</f>
        <v>#DIV/0!</v>
      </c>
      <c r="AN24" s="341" t="str">
        <f t="shared" si="14"/>
        <v/>
      </c>
      <c r="AO24" s="341" t="str">
        <f t="shared" si="15"/>
        <v/>
      </c>
      <c r="AP24" s="341" t="str">
        <f t="shared" si="16"/>
        <v/>
      </c>
      <c r="AQ24" s="341" t="str">
        <f t="shared" si="17"/>
        <v/>
      </c>
      <c r="AR24" s="341" t="str">
        <f t="shared" si="18"/>
        <v/>
      </c>
      <c r="AS24" s="341" t="str">
        <f t="shared" si="19"/>
        <v/>
      </c>
      <c r="AT24" s="341" t="str">
        <f t="shared" si="20"/>
        <v/>
      </c>
      <c r="AU24" s="341" t="str">
        <f t="shared" si="21"/>
        <v/>
      </c>
      <c r="AV24" s="341" t="str">
        <f t="shared" si="22"/>
        <v/>
      </c>
      <c r="AW24" s="341" t="str">
        <f t="shared" si="23"/>
        <v/>
      </c>
      <c r="AX24" s="341" t="str">
        <f t="shared" si="24"/>
        <v/>
      </c>
      <c r="AY24" s="341" t="str">
        <f t="shared" si="25"/>
        <v/>
      </c>
      <c r="AZ24" s="341" t="str">
        <f t="shared" si="26"/>
        <v/>
      </c>
      <c r="BA24" s="341" t="str">
        <f t="shared" si="27"/>
        <v/>
      </c>
      <c r="BB24" s="341" t="str">
        <f t="shared" si="28"/>
        <v/>
      </c>
      <c r="BC24" s="341" t="str">
        <f t="shared" si="29"/>
        <v/>
      </c>
      <c r="BD24" s="341" t="str">
        <f t="shared" si="30"/>
        <v/>
      </c>
      <c r="BF24" s="341" t="str">
        <f t="shared" si="31"/>
        <v/>
      </c>
      <c r="BG24" s="341" t="str">
        <f t="shared" si="32"/>
        <v/>
      </c>
      <c r="BH24" s="341" t="str">
        <f t="shared" si="33"/>
        <v/>
      </c>
      <c r="BI24" s="341" t="str">
        <f t="shared" si="34"/>
        <v/>
      </c>
      <c r="BJ24" s="341" t="str">
        <f t="shared" si="35"/>
        <v/>
      </c>
      <c r="BK24" s="341" t="str">
        <f t="shared" si="36"/>
        <v/>
      </c>
      <c r="BL24" s="341" t="str">
        <f t="shared" si="37"/>
        <v/>
      </c>
      <c r="BM24" s="341" t="str">
        <f t="shared" si="38"/>
        <v/>
      </c>
      <c r="BN24" s="341" t="str">
        <f t="shared" si="39"/>
        <v/>
      </c>
      <c r="BO24" s="341" t="str">
        <f t="shared" si="40"/>
        <v/>
      </c>
    </row>
    <row r="25" spans="1:67" ht="13.5" customHeight="1" x14ac:dyDescent="0.25">
      <c r="A25" s="19"/>
      <c r="B25" s="20"/>
      <c r="C25" s="20"/>
      <c r="D25" s="434"/>
      <c r="E25" s="20"/>
      <c r="F25" s="20"/>
      <c r="G25" s="20"/>
      <c r="H25" s="427"/>
      <c r="I25" s="428"/>
      <c r="J25" s="14"/>
      <c r="K25" s="14"/>
      <c r="L25" s="14"/>
      <c r="M25" s="298" t="str">
        <f t="shared" si="12"/>
        <v/>
      </c>
      <c r="N25" s="299" t="str">
        <f t="shared" si="13"/>
        <v/>
      </c>
      <c r="O25" s="22"/>
      <c r="P25" s="22"/>
      <c r="Q25" s="304" t="str">
        <f t="shared" si="43"/>
        <v/>
      </c>
      <c r="R25" s="299" t="str">
        <f t="shared" si="44"/>
        <v/>
      </c>
      <c r="S25" s="305" t="str">
        <f t="shared" si="45"/>
        <v/>
      </c>
      <c r="T25" s="305" t="str">
        <f t="shared" si="46"/>
        <v/>
      </c>
      <c r="U25" s="306" t="str">
        <f t="shared" si="47"/>
        <v/>
      </c>
      <c r="V25" s="307" t="str">
        <f t="shared" si="5"/>
        <v/>
      </c>
      <c r="W25" s="307" t="str">
        <f t="shared" si="6"/>
        <v/>
      </c>
      <c r="X25" s="307" t="str">
        <f t="shared" si="7"/>
        <v/>
      </c>
      <c r="Y25" s="307" t="str">
        <f t="shared" si="8"/>
        <v/>
      </c>
      <c r="Z25" s="307" t="str">
        <f t="shared" si="48"/>
        <v/>
      </c>
      <c r="AA25" s="307" t="str">
        <f t="shared" si="49"/>
        <v/>
      </c>
      <c r="AB25" s="307" t="str">
        <f t="shared" si="50"/>
        <v/>
      </c>
      <c r="AD25" s="286"/>
      <c r="AE25" s="186"/>
      <c r="AF25" s="36"/>
      <c r="AH25" s="246">
        <f>SUM(AH23:AH24)</f>
        <v>0</v>
      </c>
      <c r="AI25" s="312" t="e">
        <f>SUM(AI23:AI24)</f>
        <v>#DIV/0!</v>
      </c>
      <c r="AJ25" s="198"/>
      <c r="AN25" s="341" t="str">
        <f t="shared" si="14"/>
        <v/>
      </c>
      <c r="AO25" s="341" t="str">
        <f t="shared" si="15"/>
        <v/>
      </c>
      <c r="AP25" s="341" t="str">
        <f t="shared" si="16"/>
        <v/>
      </c>
      <c r="AQ25" s="341" t="str">
        <f t="shared" si="17"/>
        <v/>
      </c>
      <c r="AR25" s="341" t="str">
        <f t="shared" si="18"/>
        <v/>
      </c>
      <c r="AS25" s="341" t="str">
        <f t="shared" si="19"/>
        <v/>
      </c>
      <c r="AT25" s="341" t="str">
        <f t="shared" si="20"/>
        <v/>
      </c>
      <c r="AU25" s="341" t="str">
        <f t="shared" si="21"/>
        <v/>
      </c>
      <c r="AV25" s="341" t="str">
        <f t="shared" si="22"/>
        <v/>
      </c>
      <c r="AW25" s="341" t="str">
        <f t="shared" si="23"/>
        <v/>
      </c>
      <c r="AX25" s="341" t="str">
        <f t="shared" si="24"/>
        <v/>
      </c>
      <c r="AY25" s="341" t="str">
        <f t="shared" si="25"/>
        <v/>
      </c>
      <c r="AZ25" s="341" t="str">
        <f t="shared" si="26"/>
        <v/>
      </c>
      <c r="BA25" s="341" t="str">
        <f t="shared" si="27"/>
        <v/>
      </c>
      <c r="BB25" s="341" t="str">
        <f t="shared" si="28"/>
        <v/>
      </c>
      <c r="BC25" s="341" t="str">
        <f t="shared" si="29"/>
        <v/>
      </c>
      <c r="BD25" s="341" t="str">
        <f t="shared" si="30"/>
        <v/>
      </c>
      <c r="BF25" s="341" t="str">
        <f t="shared" si="31"/>
        <v/>
      </c>
      <c r="BG25" s="341" t="str">
        <f t="shared" si="32"/>
        <v/>
      </c>
      <c r="BH25" s="341" t="str">
        <f t="shared" si="33"/>
        <v/>
      </c>
      <c r="BI25" s="341" t="str">
        <f t="shared" si="34"/>
        <v/>
      </c>
      <c r="BJ25" s="341" t="str">
        <f t="shared" si="35"/>
        <v/>
      </c>
      <c r="BK25" s="341" t="str">
        <f t="shared" si="36"/>
        <v/>
      </c>
      <c r="BL25" s="341" t="str">
        <f t="shared" si="37"/>
        <v/>
      </c>
      <c r="BM25" s="341" t="str">
        <f t="shared" si="38"/>
        <v/>
      </c>
      <c r="BN25" s="341" t="str">
        <f t="shared" si="39"/>
        <v/>
      </c>
      <c r="BO25" s="341" t="str">
        <f t="shared" si="40"/>
        <v/>
      </c>
    </row>
    <row r="26" spans="1:67" ht="13.5" customHeight="1" x14ac:dyDescent="0.25">
      <c r="A26" s="19"/>
      <c r="B26" s="20"/>
      <c r="C26" s="20"/>
      <c r="D26" s="20"/>
      <c r="E26" s="20"/>
      <c r="F26" s="20"/>
      <c r="G26" s="20"/>
      <c r="H26" s="427"/>
      <c r="I26" s="428"/>
      <c r="J26" s="14"/>
      <c r="K26" s="14"/>
      <c r="L26" s="14"/>
      <c r="M26" s="298" t="str">
        <f t="shared" si="12"/>
        <v/>
      </c>
      <c r="N26" s="299" t="str">
        <f t="shared" si="13"/>
        <v/>
      </c>
      <c r="O26" s="22"/>
      <c r="P26" s="22"/>
      <c r="Q26" s="304" t="str">
        <f t="shared" si="43"/>
        <v/>
      </c>
      <c r="R26" s="299" t="str">
        <f t="shared" si="44"/>
        <v/>
      </c>
      <c r="S26" s="305" t="str">
        <f t="shared" si="45"/>
        <v/>
      </c>
      <c r="T26" s="305" t="str">
        <f t="shared" si="46"/>
        <v/>
      </c>
      <c r="U26" s="306" t="str">
        <f t="shared" si="47"/>
        <v/>
      </c>
      <c r="V26" s="307" t="str">
        <f t="shared" si="5"/>
        <v/>
      </c>
      <c r="W26" s="307" t="str">
        <f t="shared" si="6"/>
        <v/>
      </c>
      <c r="X26" s="307" t="str">
        <f t="shared" si="7"/>
        <v/>
      </c>
      <c r="Y26" s="307" t="str">
        <f t="shared" si="8"/>
        <v/>
      </c>
      <c r="Z26" s="307" t="str">
        <f t="shared" si="48"/>
        <v/>
      </c>
      <c r="AA26" s="307" t="str">
        <f t="shared" si="49"/>
        <v/>
      </c>
      <c r="AB26" s="307" t="str">
        <f t="shared" si="50"/>
        <v/>
      </c>
      <c r="AD26" s="286"/>
      <c r="AE26" s="287"/>
      <c r="AF26" s="288"/>
      <c r="AG26" s="289"/>
      <c r="AH26" s="289"/>
      <c r="AN26" s="341" t="str">
        <f t="shared" si="14"/>
        <v/>
      </c>
      <c r="AO26" s="341" t="str">
        <f t="shared" si="15"/>
        <v/>
      </c>
      <c r="AP26" s="341" t="str">
        <f t="shared" si="16"/>
        <v/>
      </c>
      <c r="AQ26" s="341" t="str">
        <f t="shared" si="17"/>
        <v/>
      </c>
      <c r="AR26" s="341" t="str">
        <f t="shared" si="18"/>
        <v/>
      </c>
      <c r="AS26" s="341" t="str">
        <f t="shared" si="19"/>
        <v/>
      </c>
      <c r="AT26" s="341" t="str">
        <f t="shared" si="20"/>
        <v/>
      </c>
      <c r="AU26" s="341" t="str">
        <f t="shared" si="21"/>
        <v/>
      </c>
      <c r="AV26" s="341" t="str">
        <f t="shared" si="22"/>
        <v/>
      </c>
      <c r="AW26" s="341" t="str">
        <f t="shared" si="23"/>
        <v/>
      </c>
      <c r="AX26" s="341" t="str">
        <f t="shared" si="24"/>
        <v/>
      </c>
      <c r="AY26" s="341" t="str">
        <f t="shared" si="25"/>
        <v/>
      </c>
      <c r="AZ26" s="341" t="str">
        <f t="shared" si="26"/>
        <v/>
      </c>
      <c r="BA26" s="341" t="str">
        <f t="shared" si="27"/>
        <v/>
      </c>
      <c r="BB26" s="341" t="str">
        <f t="shared" si="28"/>
        <v/>
      </c>
      <c r="BC26" s="341" t="str">
        <f t="shared" si="29"/>
        <v/>
      </c>
      <c r="BD26" s="341" t="str">
        <f t="shared" si="30"/>
        <v/>
      </c>
      <c r="BF26" s="341" t="str">
        <f t="shared" si="31"/>
        <v/>
      </c>
      <c r="BG26" s="341" t="str">
        <f t="shared" si="32"/>
        <v/>
      </c>
      <c r="BH26" s="341" t="str">
        <f t="shared" si="33"/>
        <v/>
      </c>
      <c r="BI26" s="341" t="str">
        <f t="shared" si="34"/>
        <v/>
      </c>
      <c r="BJ26" s="341" t="str">
        <f t="shared" si="35"/>
        <v/>
      </c>
      <c r="BK26" s="341" t="str">
        <f t="shared" si="36"/>
        <v/>
      </c>
      <c r="BL26" s="341" t="str">
        <f t="shared" si="37"/>
        <v/>
      </c>
      <c r="BM26" s="341" t="str">
        <f t="shared" si="38"/>
        <v/>
      </c>
      <c r="BN26" s="341" t="str">
        <f t="shared" si="39"/>
        <v/>
      </c>
      <c r="BO26" s="341" t="str">
        <f t="shared" si="40"/>
        <v/>
      </c>
    </row>
    <row r="27" spans="1:67" ht="13.5" customHeight="1" x14ac:dyDescent="0.25">
      <c r="A27" s="19"/>
      <c r="B27" s="20"/>
      <c r="C27" s="20"/>
      <c r="D27" s="434"/>
      <c r="E27" s="20"/>
      <c r="F27" s="20"/>
      <c r="G27" s="20"/>
      <c r="H27" s="427"/>
      <c r="I27" s="428"/>
      <c r="J27" s="14"/>
      <c r="K27" s="14"/>
      <c r="L27" s="14"/>
      <c r="M27" s="298" t="str">
        <f t="shared" si="12"/>
        <v/>
      </c>
      <c r="N27" s="299" t="str">
        <f t="shared" si="13"/>
        <v/>
      </c>
      <c r="O27" s="22"/>
      <c r="P27" s="22"/>
      <c r="Q27" s="304" t="str">
        <f t="shared" si="43"/>
        <v/>
      </c>
      <c r="R27" s="299" t="str">
        <f t="shared" si="44"/>
        <v/>
      </c>
      <c r="S27" s="305" t="str">
        <f t="shared" si="45"/>
        <v/>
      </c>
      <c r="T27" s="305" t="str">
        <f t="shared" si="46"/>
        <v/>
      </c>
      <c r="U27" s="306" t="str">
        <f t="shared" si="47"/>
        <v/>
      </c>
      <c r="V27" s="307" t="str">
        <f t="shared" si="5"/>
        <v/>
      </c>
      <c r="W27" s="307" t="str">
        <f t="shared" si="6"/>
        <v/>
      </c>
      <c r="X27" s="307" t="str">
        <f t="shared" si="7"/>
        <v/>
      </c>
      <c r="Y27" s="307" t="str">
        <f t="shared" si="8"/>
        <v/>
      </c>
      <c r="Z27" s="307" t="str">
        <f t="shared" si="48"/>
        <v/>
      </c>
      <c r="AA27" s="307" t="str">
        <f t="shared" si="49"/>
        <v/>
      </c>
      <c r="AB27" s="307" t="str">
        <f t="shared" si="50"/>
        <v/>
      </c>
      <c r="AD27" s="286"/>
      <c r="AE27" s="727" t="s">
        <v>65</v>
      </c>
      <c r="AF27" s="719" t="s">
        <v>66</v>
      </c>
      <c r="AG27" s="720"/>
      <c r="AH27" s="234">
        <f>COUNTIF(Q3:Q51,"&lt;2")</f>
        <v>0</v>
      </c>
      <c r="AI27" s="313" t="e">
        <f>AH27/(AH27+AH28)</f>
        <v>#DIV/0!</v>
      </c>
      <c r="AJ27" s="236" t="e">
        <f>IF(AI27=0,"",1/AI27)</f>
        <v>#DIV/0!</v>
      </c>
      <c r="AN27" s="341" t="str">
        <f t="shared" si="14"/>
        <v/>
      </c>
      <c r="AO27" s="341" t="str">
        <f t="shared" si="15"/>
        <v/>
      </c>
      <c r="AP27" s="341" t="str">
        <f t="shared" si="16"/>
        <v/>
      </c>
      <c r="AQ27" s="341" t="str">
        <f t="shared" si="17"/>
        <v/>
      </c>
      <c r="AR27" s="341" t="str">
        <f t="shared" si="18"/>
        <v/>
      </c>
      <c r="AS27" s="341" t="str">
        <f t="shared" si="19"/>
        <v/>
      </c>
      <c r="AT27" s="341" t="str">
        <f t="shared" si="20"/>
        <v/>
      </c>
      <c r="AU27" s="341" t="str">
        <f t="shared" si="21"/>
        <v/>
      </c>
      <c r="AV27" s="341" t="str">
        <f t="shared" si="22"/>
        <v/>
      </c>
      <c r="AW27" s="341" t="str">
        <f t="shared" si="23"/>
        <v/>
      </c>
      <c r="AX27" s="341" t="str">
        <f t="shared" si="24"/>
        <v/>
      </c>
      <c r="AY27" s="341" t="str">
        <f t="shared" si="25"/>
        <v/>
      </c>
      <c r="AZ27" s="341" t="str">
        <f t="shared" si="26"/>
        <v/>
      </c>
      <c r="BA27" s="341" t="str">
        <f t="shared" si="27"/>
        <v/>
      </c>
      <c r="BB27" s="341" t="str">
        <f t="shared" si="28"/>
        <v/>
      </c>
      <c r="BC27" s="341" t="str">
        <f t="shared" si="29"/>
        <v/>
      </c>
      <c r="BD27" s="341" t="str">
        <f t="shared" si="30"/>
        <v/>
      </c>
      <c r="BF27" s="341" t="str">
        <f t="shared" si="31"/>
        <v/>
      </c>
      <c r="BG27" s="341" t="str">
        <f t="shared" si="32"/>
        <v/>
      </c>
      <c r="BH27" s="341" t="str">
        <f t="shared" si="33"/>
        <v/>
      </c>
      <c r="BI27" s="341" t="str">
        <f t="shared" si="34"/>
        <v/>
      </c>
      <c r="BJ27" s="341" t="str">
        <f t="shared" si="35"/>
        <v/>
      </c>
      <c r="BK27" s="341" t="str">
        <f t="shared" si="36"/>
        <v/>
      </c>
      <c r="BL27" s="341" t="str">
        <f t="shared" si="37"/>
        <v/>
      </c>
      <c r="BM27" s="341" t="str">
        <f t="shared" si="38"/>
        <v/>
      </c>
      <c r="BN27" s="341" t="str">
        <f t="shared" si="39"/>
        <v/>
      </c>
      <c r="BO27" s="341" t="str">
        <f t="shared" si="40"/>
        <v/>
      </c>
    </row>
    <row r="28" spans="1:67" ht="13.5" customHeight="1" x14ac:dyDescent="0.25">
      <c r="A28" s="19"/>
      <c r="B28" s="20"/>
      <c r="C28" s="20"/>
      <c r="D28" s="20"/>
      <c r="E28" s="20"/>
      <c r="F28" s="20"/>
      <c r="G28" s="20"/>
      <c r="H28" s="427"/>
      <c r="I28" s="428"/>
      <c r="J28" s="14"/>
      <c r="K28" s="14"/>
      <c r="L28" s="14"/>
      <c r="M28" s="298" t="str">
        <f t="shared" si="12"/>
        <v/>
      </c>
      <c r="N28" s="299" t="str">
        <f t="shared" si="13"/>
        <v/>
      </c>
      <c r="O28" s="22"/>
      <c r="P28" s="22"/>
      <c r="Q28" s="304" t="str">
        <f t="shared" si="43"/>
        <v/>
      </c>
      <c r="R28" s="299" t="str">
        <f t="shared" si="44"/>
        <v/>
      </c>
      <c r="S28" s="305" t="str">
        <f t="shared" si="45"/>
        <v/>
      </c>
      <c r="T28" s="305" t="str">
        <f t="shared" si="46"/>
        <v/>
      </c>
      <c r="U28" s="306" t="str">
        <f t="shared" si="47"/>
        <v/>
      </c>
      <c r="V28" s="307" t="str">
        <f t="shared" si="5"/>
        <v/>
      </c>
      <c r="W28" s="307" t="str">
        <f t="shared" si="6"/>
        <v/>
      </c>
      <c r="X28" s="307" t="str">
        <f t="shared" si="7"/>
        <v/>
      </c>
      <c r="Y28" s="307" t="str">
        <f t="shared" si="8"/>
        <v/>
      </c>
      <c r="Z28" s="307" t="str">
        <f t="shared" si="48"/>
        <v/>
      </c>
      <c r="AA28" s="307" t="str">
        <f t="shared" si="49"/>
        <v/>
      </c>
      <c r="AB28" s="307" t="str">
        <f t="shared" si="50"/>
        <v/>
      </c>
      <c r="AD28" s="286"/>
      <c r="AE28" s="728"/>
      <c r="AF28" s="729" t="s">
        <v>67</v>
      </c>
      <c r="AG28" s="730"/>
      <c r="AH28" s="240">
        <f>COUNTIF(Q1:Q51,"&gt;1")</f>
        <v>0</v>
      </c>
      <c r="AI28" s="314" t="e">
        <f>AH28/(AH28+AH27)</f>
        <v>#DIV/0!</v>
      </c>
      <c r="AJ28" s="242" t="e">
        <f>IF(AI28=0,"",1/AI28)</f>
        <v>#DIV/0!</v>
      </c>
      <c r="AN28" s="341" t="str">
        <f t="shared" si="14"/>
        <v/>
      </c>
      <c r="AO28" s="341" t="str">
        <f t="shared" si="15"/>
        <v/>
      </c>
      <c r="AP28" s="341" t="str">
        <f t="shared" si="16"/>
        <v/>
      </c>
      <c r="AQ28" s="341" t="str">
        <f t="shared" si="17"/>
        <v/>
      </c>
      <c r="AR28" s="341" t="str">
        <f t="shared" si="18"/>
        <v/>
      </c>
      <c r="AS28" s="341" t="str">
        <f t="shared" si="19"/>
        <v/>
      </c>
      <c r="AT28" s="341" t="str">
        <f t="shared" si="20"/>
        <v/>
      </c>
      <c r="AU28" s="341" t="str">
        <f t="shared" si="21"/>
        <v/>
      </c>
      <c r="AV28" s="341" t="str">
        <f t="shared" si="22"/>
        <v/>
      </c>
      <c r="AW28" s="341" t="str">
        <f t="shared" si="23"/>
        <v/>
      </c>
      <c r="AX28" s="341" t="str">
        <f t="shared" si="24"/>
        <v/>
      </c>
      <c r="AY28" s="341" t="str">
        <f t="shared" si="25"/>
        <v/>
      </c>
      <c r="AZ28" s="341" t="str">
        <f t="shared" si="26"/>
        <v/>
      </c>
      <c r="BA28" s="341" t="str">
        <f t="shared" si="27"/>
        <v/>
      </c>
      <c r="BB28" s="341" t="str">
        <f t="shared" si="28"/>
        <v/>
      </c>
      <c r="BC28" s="341" t="str">
        <f t="shared" si="29"/>
        <v/>
      </c>
      <c r="BD28" s="341" t="str">
        <f t="shared" si="30"/>
        <v/>
      </c>
      <c r="BF28" s="341" t="str">
        <f t="shared" si="31"/>
        <v/>
      </c>
      <c r="BG28" s="341" t="str">
        <f t="shared" si="32"/>
        <v/>
      </c>
      <c r="BH28" s="341" t="str">
        <f t="shared" si="33"/>
        <v/>
      </c>
      <c r="BI28" s="341" t="str">
        <f t="shared" si="34"/>
        <v/>
      </c>
      <c r="BJ28" s="341" t="str">
        <f t="shared" si="35"/>
        <v/>
      </c>
      <c r="BK28" s="341" t="str">
        <f t="shared" si="36"/>
        <v/>
      </c>
      <c r="BL28" s="341" t="str">
        <f t="shared" si="37"/>
        <v/>
      </c>
      <c r="BM28" s="341" t="str">
        <f t="shared" si="38"/>
        <v/>
      </c>
      <c r="BN28" s="341" t="str">
        <f t="shared" si="39"/>
        <v/>
      </c>
      <c r="BO28" s="341" t="str">
        <f t="shared" si="40"/>
        <v/>
      </c>
    </row>
    <row r="29" spans="1:67" ht="13.5" customHeight="1" x14ac:dyDescent="0.25">
      <c r="A29" s="19"/>
      <c r="B29" s="20"/>
      <c r="C29" s="20"/>
      <c r="D29" s="20"/>
      <c r="E29" s="20"/>
      <c r="F29" s="20"/>
      <c r="G29" s="20"/>
      <c r="H29" s="427"/>
      <c r="I29" s="428"/>
      <c r="J29" s="14"/>
      <c r="K29" s="14"/>
      <c r="L29" s="14"/>
      <c r="M29" s="298" t="str">
        <f t="shared" si="12"/>
        <v/>
      </c>
      <c r="N29" s="299" t="str">
        <f t="shared" si="13"/>
        <v/>
      </c>
      <c r="O29" s="22"/>
      <c r="P29" s="22"/>
      <c r="Q29" s="304" t="str">
        <f t="shared" si="43"/>
        <v/>
      </c>
      <c r="R29" s="299" t="str">
        <f t="shared" si="44"/>
        <v/>
      </c>
      <c r="S29" s="305" t="str">
        <f t="shared" si="45"/>
        <v/>
      </c>
      <c r="T29" s="305" t="str">
        <f t="shared" si="46"/>
        <v/>
      </c>
      <c r="U29" s="306" t="str">
        <f t="shared" si="47"/>
        <v/>
      </c>
      <c r="V29" s="307" t="str">
        <f t="shared" si="5"/>
        <v/>
      </c>
      <c r="W29" s="307" t="str">
        <f t="shared" si="6"/>
        <v/>
      </c>
      <c r="X29" s="307" t="str">
        <f t="shared" si="7"/>
        <v/>
      </c>
      <c r="Y29" s="307" t="str">
        <f t="shared" si="8"/>
        <v/>
      </c>
      <c r="Z29" s="307" t="str">
        <f t="shared" si="48"/>
        <v/>
      </c>
      <c r="AA29" s="307" t="str">
        <f t="shared" si="49"/>
        <v/>
      </c>
      <c r="AB29" s="307" t="str">
        <f t="shared" si="50"/>
        <v/>
      </c>
      <c r="AD29" s="286"/>
      <c r="AE29" s="193"/>
      <c r="AF29" s="193"/>
      <c r="AH29" s="246">
        <f>SUM(AH27:AH28)</f>
        <v>0</v>
      </c>
      <c r="AI29" s="312" t="e">
        <f>SUM(AI27:AI28)</f>
        <v>#DIV/0!</v>
      </c>
      <c r="AJ29" s="193"/>
      <c r="AN29" s="341" t="str">
        <f t="shared" si="14"/>
        <v/>
      </c>
      <c r="AO29" s="341" t="str">
        <f t="shared" si="15"/>
        <v/>
      </c>
      <c r="AP29" s="341" t="str">
        <f t="shared" si="16"/>
        <v/>
      </c>
      <c r="AQ29" s="341" t="str">
        <f t="shared" si="17"/>
        <v/>
      </c>
      <c r="AR29" s="341" t="str">
        <f t="shared" si="18"/>
        <v/>
      </c>
      <c r="AS29" s="341" t="str">
        <f t="shared" si="19"/>
        <v/>
      </c>
      <c r="AT29" s="341" t="str">
        <f t="shared" si="20"/>
        <v/>
      </c>
      <c r="AU29" s="341" t="str">
        <f t="shared" si="21"/>
        <v/>
      </c>
      <c r="AV29" s="341" t="str">
        <f t="shared" si="22"/>
        <v/>
      </c>
      <c r="AW29" s="341" t="str">
        <f t="shared" si="23"/>
        <v/>
      </c>
      <c r="AX29" s="341" t="str">
        <f t="shared" si="24"/>
        <v/>
      </c>
      <c r="AY29" s="341" t="str">
        <f t="shared" si="25"/>
        <v/>
      </c>
      <c r="AZ29" s="341" t="str">
        <f t="shared" si="26"/>
        <v/>
      </c>
      <c r="BA29" s="341" t="str">
        <f t="shared" si="27"/>
        <v/>
      </c>
      <c r="BB29" s="341" t="str">
        <f t="shared" si="28"/>
        <v/>
      </c>
      <c r="BC29" s="341" t="str">
        <f t="shared" si="29"/>
        <v/>
      </c>
      <c r="BD29" s="341" t="str">
        <f t="shared" si="30"/>
        <v/>
      </c>
      <c r="BF29" s="341" t="str">
        <f t="shared" si="31"/>
        <v/>
      </c>
      <c r="BG29" s="341" t="str">
        <f t="shared" si="32"/>
        <v/>
      </c>
      <c r="BH29" s="341" t="str">
        <f t="shared" si="33"/>
        <v/>
      </c>
      <c r="BI29" s="341" t="str">
        <f t="shared" si="34"/>
        <v/>
      </c>
      <c r="BJ29" s="341" t="str">
        <f t="shared" si="35"/>
        <v/>
      </c>
      <c r="BK29" s="341" t="str">
        <f t="shared" si="36"/>
        <v/>
      </c>
      <c r="BL29" s="341" t="str">
        <f t="shared" si="37"/>
        <v/>
      </c>
      <c r="BM29" s="341" t="str">
        <f t="shared" si="38"/>
        <v/>
      </c>
      <c r="BN29" s="341" t="str">
        <f t="shared" si="39"/>
        <v/>
      </c>
      <c r="BO29" s="341" t="str">
        <f t="shared" si="40"/>
        <v/>
      </c>
    </row>
    <row r="30" spans="1:67" ht="13.5" customHeight="1" x14ac:dyDescent="0.25">
      <c r="A30" s="19"/>
      <c r="B30" s="20"/>
      <c r="C30" s="20"/>
      <c r="D30" s="20"/>
      <c r="E30" s="20"/>
      <c r="F30" s="20"/>
      <c r="G30" s="435"/>
      <c r="H30" s="427"/>
      <c r="I30" s="428"/>
      <c r="J30" s="14"/>
      <c r="K30" s="14"/>
      <c r="L30" s="14"/>
      <c r="M30" s="298" t="str">
        <f t="shared" si="12"/>
        <v/>
      </c>
      <c r="N30" s="299" t="str">
        <f t="shared" si="13"/>
        <v/>
      </c>
      <c r="O30" s="22"/>
      <c r="P30" s="22"/>
      <c r="Q30" s="304" t="str">
        <f t="shared" si="43"/>
        <v/>
      </c>
      <c r="R30" s="299" t="str">
        <f t="shared" si="44"/>
        <v/>
      </c>
      <c r="S30" s="305" t="str">
        <f t="shared" si="45"/>
        <v/>
      </c>
      <c r="T30" s="305" t="str">
        <f t="shared" si="46"/>
        <v/>
      </c>
      <c r="U30" s="306" t="str">
        <f t="shared" si="47"/>
        <v/>
      </c>
      <c r="V30" s="307" t="str">
        <f t="shared" si="5"/>
        <v/>
      </c>
      <c r="W30" s="307" t="str">
        <f t="shared" si="6"/>
        <v/>
      </c>
      <c r="X30" s="307" t="str">
        <f t="shared" si="7"/>
        <v/>
      </c>
      <c r="Y30" s="307" t="str">
        <f t="shared" si="8"/>
        <v/>
      </c>
      <c r="Z30" s="307" t="str">
        <f t="shared" si="48"/>
        <v/>
      </c>
      <c r="AA30" s="307" t="str">
        <f t="shared" si="49"/>
        <v/>
      </c>
      <c r="AB30" s="307" t="str">
        <f t="shared" si="50"/>
        <v/>
      </c>
      <c r="AD30" s="712" t="s">
        <v>138</v>
      </c>
      <c r="AE30" s="714"/>
      <c r="AF30" s="289"/>
      <c r="AG30" s="289"/>
      <c r="AH30" s="289"/>
      <c r="AN30" s="341" t="str">
        <f t="shared" si="14"/>
        <v/>
      </c>
      <c r="AO30" s="341" t="str">
        <f t="shared" si="15"/>
        <v/>
      </c>
      <c r="AP30" s="341" t="str">
        <f t="shared" si="16"/>
        <v/>
      </c>
      <c r="AQ30" s="341" t="str">
        <f t="shared" si="17"/>
        <v/>
      </c>
      <c r="AR30" s="341" t="str">
        <f t="shared" si="18"/>
        <v/>
      </c>
      <c r="AS30" s="341" t="str">
        <f t="shared" si="19"/>
        <v/>
      </c>
      <c r="AT30" s="341" t="str">
        <f t="shared" si="20"/>
        <v/>
      </c>
      <c r="AU30" s="341" t="str">
        <f t="shared" si="21"/>
        <v/>
      </c>
      <c r="AV30" s="341" t="str">
        <f t="shared" si="22"/>
        <v/>
      </c>
      <c r="AW30" s="341" t="str">
        <f t="shared" si="23"/>
        <v/>
      </c>
      <c r="AX30" s="341" t="str">
        <f t="shared" si="24"/>
        <v/>
      </c>
      <c r="AY30" s="341" t="str">
        <f t="shared" si="25"/>
        <v/>
      </c>
      <c r="AZ30" s="341" t="str">
        <f t="shared" si="26"/>
        <v/>
      </c>
      <c r="BA30" s="341" t="str">
        <f t="shared" si="27"/>
        <v/>
      </c>
      <c r="BB30" s="341" t="str">
        <f t="shared" si="28"/>
        <v/>
      </c>
      <c r="BC30" s="341" t="str">
        <f t="shared" si="29"/>
        <v/>
      </c>
      <c r="BD30" s="341" t="str">
        <f t="shared" si="30"/>
        <v/>
      </c>
      <c r="BF30" s="341" t="str">
        <f t="shared" si="31"/>
        <v/>
      </c>
      <c r="BG30" s="341" t="str">
        <f t="shared" si="32"/>
        <v/>
      </c>
      <c r="BH30" s="341" t="str">
        <f t="shared" si="33"/>
        <v/>
      </c>
      <c r="BI30" s="341" t="str">
        <f t="shared" si="34"/>
        <v/>
      </c>
      <c r="BJ30" s="341" t="str">
        <f t="shared" si="35"/>
        <v/>
      </c>
      <c r="BK30" s="341" t="str">
        <f t="shared" si="36"/>
        <v/>
      </c>
      <c r="BL30" s="341" t="str">
        <f t="shared" si="37"/>
        <v/>
      </c>
      <c r="BM30" s="341" t="str">
        <f t="shared" si="38"/>
        <v/>
      </c>
      <c r="BN30" s="341" t="str">
        <f t="shared" si="39"/>
        <v/>
      </c>
      <c r="BO30" s="341" t="str">
        <f t="shared" si="40"/>
        <v/>
      </c>
    </row>
    <row r="31" spans="1:67" ht="13.5" customHeight="1" x14ac:dyDescent="0.25">
      <c r="A31" s="19"/>
      <c r="B31" s="20"/>
      <c r="C31" s="20"/>
      <c r="D31" s="20"/>
      <c r="E31" s="20"/>
      <c r="F31" s="20"/>
      <c r="G31" s="434"/>
      <c r="H31" s="427"/>
      <c r="I31" s="428"/>
      <c r="J31" s="14"/>
      <c r="K31" s="14"/>
      <c r="L31" s="14"/>
      <c r="M31" s="298" t="str">
        <f t="shared" si="12"/>
        <v/>
      </c>
      <c r="N31" s="299" t="str">
        <f t="shared" si="13"/>
        <v/>
      </c>
      <c r="O31" s="22"/>
      <c r="P31" s="22"/>
      <c r="Q31" s="304" t="str">
        <f t="shared" si="43"/>
        <v/>
      </c>
      <c r="R31" s="299" t="str">
        <f t="shared" si="44"/>
        <v/>
      </c>
      <c r="S31" s="305" t="str">
        <f t="shared" si="45"/>
        <v/>
      </c>
      <c r="T31" s="305" t="str">
        <f t="shared" si="46"/>
        <v/>
      </c>
      <c r="U31" s="306" t="str">
        <f t="shared" si="47"/>
        <v/>
      </c>
      <c r="V31" s="307" t="str">
        <f t="shared" si="5"/>
        <v/>
      </c>
      <c r="W31" s="307" t="str">
        <f t="shared" si="6"/>
        <v/>
      </c>
      <c r="X31" s="307" t="str">
        <f t="shared" si="7"/>
        <v/>
      </c>
      <c r="Y31" s="307" t="str">
        <f t="shared" si="8"/>
        <v/>
      </c>
      <c r="Z31" s="307" t="str">
        <f t="shared" si="48"/>
        <v/>
      </c>
      <c r="AA31" s="307" t="str">
        <f t="shared" si="49"/>
        <v/>
      </c>
      <c r="AB31" s="307" t="str">
        <f t="shared" si="50"/>
        <v/>
      </c>
      <c r="AD31" s="243" t="s">
        <v>0</v>
      </c>
      <c r="AE31" s="249" t="s">
        <v>111</v>
      </c>
      <c r="AF31" s="243" t="s">
        <v>133</v>
      </c>
      <c r="AG31" s="122" t="s">
        <v>137</v>
      </c>
      <c r="AH31" s="315" t="s">
        <v>104</v>
      </c>
      <c r="AI31" s="248" t="s">
        <v>48</v>
      </c>
      <c r="AJ31" s="316" t="s">
        <v>136</v>
      </c>
      <c r="AK31" s="317" t="s">
        <v>104</v>
      </c>
      <c r="AL31" s="318" t="s">
        <v>48</v>
      </c>
      <c r="AN31" s="341" t="str">
        <f t="shared" si="14"/>
        <v/>
      </c>
      <c r="AO31" s="341" t="str">
        <f t="shared" si="15"/>
        <v/>
      </c>
      <c r="AP31" s="341" t="str">
        <f t="shared" si="16"/>
        <v/>
      </c>
      <c r="AQ31" s="341" t="str">
        <f t="shared" si="17"/>
        <v/>
      </c>
      <c r="AR31" s="341" t="str">
        <f t="shared" si="18"/>
        <v/>
      </c>
      <c r="AS31" s="341" t="str">
        <f t="shared" si="19"/>
        <v/>
      </c>
      <c r="AT31" s="341" t="str">
        <f t="shared" si="20"/>
        <v/>
      </c>
      <c r="AU31" s="341" t="str">
        <f t="shared" si="21"/>
        <v/>
      </c>
      <c r="AV31" s="341" t="str">
        <f t="shared" si="22"/>
        <v/>
      </c>
      <c r="AW31" s="341" t="str">
        <f t="shared" si="23"/>
        <v/>
      </c>
      <c r="AX31" s="341" t="str">
        <f t="shared" si="24"/>
        <v/>
      </c>
      <c r="AY31" s="341" t="str">
        <f t="shared" si="25"/>
        <v/>
      </c>
      <c r="AZ31" s="341" t="str">
        <f t="shared" si="26"/>
        <v/>
      </c>
      <c r="BA31" s="341" t="str">
        <f t="shared" si="27"/>
        <v/>
      </c>
      <c r="BB31" s="341" t="str">
        <f t="shared" si="28"/>
        <v/>
      </c>
      <c r="BC31" s="341" t="str">
        <f t="shared" si="29"/>
        <v/>
      </c>
      <c r="BD31" s="341" t="str">
        <f t="shared" si="30"/>
        <v/>
      </c>
      <c r="BF31" s="341" t="str">
        <f t="shared" si="31"/>
        <v/>
      </c>
      <c r="BG31" s="341" t="str">
        <f t="shared" si="32"/>
        <v/>
      </c>
      <c r="BH31" s="341" t="str">
        <f t="shared" si="33"/>
        <v/>
      </c>
      <c r="BI31" s="341" t="str">
        <f t="shared" si="34"/>
        <v/>
      </c>
      <c r="BJ31" s="341" t="str">
        <f t="shared" si="35"/>
        <v/>
      </c>
      <c r="BK31" s="341" t="str">
        <f t="shared" si="36"/>
        <v/>
      </c>
      <c r="BL31" s="341" t="str">
        <f t="shared" si="37"/>
        <v/>
      </c>
      <c r="BM31" s="341" t="str">
        <f t="shared" si="38"/>
        <v/>
      </c>
      <c r="BN31" s="341" t="str">
        <f t="shared" si="39"/>
        <v/>
      </c>
      <c r="BO31" s="341" t="str">
        <f t="shared" si="40"/>
        <v/>
      </c>
    </row>
    <row r="32" spans="1:67" ht="13.5" customHeight="1" x14ac:dyDescent="0.25">
      <c r="A32" s="19"/>
      <c r="B32" s="20"/>
      <c r="C32" s="20"/>
      <c r="D32" s="20"/>
      <c r="E32" s="20"/>
      <c r="F32" s="20"/>
      <c r="G32" s="20"/>
      <c r="H32" s="427"/>
      <c r="I32" s="428"/>
      <c r="J32" s="14"/>
      <c r="K32" s="14"/>
      <c r="L32" s="14"/>
      <c r="M32" s="298" t="str">
        <f t="shared" si="12"/>
        <v/>
      </c>
      <c r="N32" s="299" t="str">
        <f t="shared" si="13"/>
        <v/>
      </c>
      <c r="O32" s="22"/>
      <c r="P32" s="22"/>
      <c r="Q32" s="304" t="str">
        <f t="shared" si="43"/>
        <v/>
      </c>
      <c r="R32" s="299" t="str">
        <f t="shared" si="44"/>
        <v/>
      </c>
      <c r="S32" s="305" t="str">
        <f t="shared" si="45"/>
        <v/>
      </c>
      <c r="T32" s="305" t="str">
        <f t="shared" si="46"/>
        <v/>
      </c>
      <c r="U32" s="306" t="str">
        <f t="shared" si="47"/>
        <v/>
      </c>
      <c r="V32" s="307" t="str">
        <f t="shared" si="5"/>
        <v/>
      </c>
      <c r="W32" s="307" t="str">
        <f t="shared" si="6"/>
        <v/>
      </c>
      <c r="X32" s="307" t="str">
        <f t="shared" si="7"/>
        <v/>
      </c>
      <c r="Y32" s="307" t="str">
        <f t="shared" si="8"/>
        <v/>
      </c>
      <c r="Z32" s="307" t="str">
        <f t="shared" si="48"/>
        <v/>
      </c>
      <c r="AA32" s="307" t="str">
        <f t="shared" si="49"/>
        <v/>
      </c>
      <c r="AB32" s="307" t="str">
        <f t="shared" si="50"/>
        <v/>
      </c>
      <c r="AD32" s="251">
        <v>0</v>
      </c>
      <c r="AE32" s="252">
        <f>COUNTIF(M3:M51,"0")</f>
        <v>0</v>
      </c>
      <c r="AF32" s="309">
        <f>AE32</f>
        <v>0</v>
      </c>
      <c r="AG32" s="319" t="s">
        <v>13</v>
      </c>
      <c r="AH32" s="320" t="e">
        <f>AF32/AF$38</f>
        <v>#DIV/0!</v>
      </c>
      <c r="AI32" s="321" t="e">
        <f>IF(AH32=0,"",1/AH32)</f>
        <v>#DIV/0!</v>
      </c>
      <c r="AJ32" s="322" t="s">
        <v>107</v>
      </c>
      <c r="AK32" s="323" t="e">
        <f t="shared" ref="AK32:AK38" si="51">1-AH32</f>
        <v>#DIV/0!</v>
      </c>
      <c r="AL32" s="324" t="e">
        <f>1/AK32</f>
        <v>#DIV/0!</v>
      </c>
      <c r="AN32" s="341" t="str">
        <f t="shared" si="14"/>
        <v/>
      </c>
      <c r="AO32" s="341" t="str">
        <f t="shared" si="15"/>
        <v/>
      </c>
      <c r="AP32" s="341" t="str">
        <f t="shared" si="16"/>
        <v/>
      </c>
      <c r="AQ32" s="341" t="str">
        <f t="shared" si="17"/>
        <v/>
      </c>
      <c r="AR32" s="341" t="str">
        <f t="shared" si="18"/>
        <v/>
      </c>
      <c r="AS32" s="341" t="str">
        <f t="shared" si="19"/>
        <v/>
      </c>
      <c r="AT32" s="341" t="str">
        <f t="shared" si="20"/>
        <v/>
      </c>
      <c r="AU32" s="341" t="str">
        <f t="shared" si="21"/>
        <v/>
      </c>
      <c r="AV32" s="341" t="str">
        <f t="shared" si="22"/>
        <v/>
      </c>
      <c r="AW32" s="341" t="str">
        <f t="shared" si="23"/>
        <v/>
      </c>
      <c r="AX32" s="341" t="str">
        <f t="shared" si="24"/>
        <v/>
      </c>
      <c r="AY32" s="341" t="str">
        <f t="shared" si="25"/>
        <v/>
      </c>
      <c r="AZ32" s="341" t="str">
        <f t="shared" si="26"/>
        <v/>
      </c>
      <c r="BA32" s="341" t="str">
        <f t="shared" si="27"/>
        <v/>
      </c>
      <c r="BB32" s="341" t="str">
        <f t="shared" si="28"/>
        <v/>
      </c>
      <c r="BC32" s="341" t="str">
        <f t="shared" si="29"/>
        <v/>
      </c>
      <c r="BD32" s="341" t="str">
        <f t="shared" si="30"/>
        <v/>
      </c>
      <c r="BF32" s="341" t="str">
        <f t="shared" si="31"/>
        <v/>
      </c>
      <c r="BG32" s="341" t="str">
        <f t="shared" si="32"/>
        <v/>
      </c>
      <c r="BH32" s="341" t="str">
        <f t="shared" si="33"/>
        <v/>
      </c>
      <c r="BI32" s="341" t="str">
        <f t="shared" si="34"/>
        <v/>
      </c>
      <c r="BJ32" s="341" t="str">
        <f t="shared" si="35"/>
        <v/>
      </c>
      <c r="BK32" s="341" t="str">
        <f t="shared" si="36"/>
        <v/>
      </c>
      <c r="BL32" s="341" t="str">
        <f t="shared" si="37"/>
        <v/>
      </c>
      <c r="BM32" s="341" t="str">
        <f t="shared" si="38"/>
        <v/>
      </c>
      <c r="BN32" s="341" t="str">
        <f t="shared" si="39"/>
        <v/>
      </c>
      <c r="BO32" s="341" t="str">
        <f t="shared" si="40"/>
        <v/>
      </c>
    </row>
    <row r="33" spans="1:67" ht="13.5" customHeight="1" x14ac:dyDescent="0.25">
      <c r="A33" s="13"/>
      <c r="B33" s="20"/>
      <c r="C33" s="20"/>
      <c r="D33" s="20"/>
      <c r="E33" s="20"/>
      <c r="F33" s="20"/>
      <c r="G33" s="20"/>
      <c r="H33" s="427"/>
      <c r="I33" s="428"/>
      <c r="J33" s="14"/>
      <c r="K33" s="14"/>
      <c r="L33" s="14"/>
      <c r="M33" s="298" t="str">
        <f t="shared" si="12"/>
        <v/>
      </c>
      <c r="N33" s="299" t="str">
        <f t="shared" si="13"/>
        <v/>
      </c>
      <c r="O33" s="22"/>
      <c r="P33" s="22"/>
      <c r="Q33" s="304" t="str">
        <f t="shared" si="43"/>
        <v/>
      </c>
      <c r="R33" s="299" t="str">
        <f t="shared" si="44"/>
        <v/>
      </c>
      <c r="S33" s="305" t="str">
        <f t="shared" si="45"/>
        <v/>
      </c>
      <c r="T33" s="305" t="str">
        <f t="shared" si="46"/>
        <v/>
      </c>
      <c r="U33" s="306" t="str">
        <f t="shared" si="47"/>
        <v/>
      </c>
      <c r="V33" s="307" t="str">
        <f t="shared" si="5"/>
        <v/>
      </c>
      <c r="W33" s="307" t="str">
        <f t="shared" si="6"/>
        <v/>
      </c>
      <c r="X33" s="307" t="str">
        <f t="shared" si="7"/>
        <v/>
      </c>
      <c r="Y33" s="307" t="str">
        <f t="shared" si="8"/>
        <v/>
      </c>
      <c r="Z33" s="307" t="str">
        <f t="shared" si="48"/>
        <v/>
      </c>
      <c r="AA33" s="307" t="str">
        <f t="shared" si="49"/>
        <v/>
      </c>
      <c r="AB33" s="307" t="str">
        <f t="shared" si="50"/>
        <v/>
      </c>
      <c r="AD33" s="253">
        <v>1</v>
      </c>
      <c r="AE33" s="254">
        <f>COUNTIF(M3:M51,"1")</f>
        <v>0</v>
      </c>
      <c r="AF33" s="310">
        <f t="shared" ref="AF33:AF38" si="52">AF32+AE33</f>
        <v>0</v>
      </c>
      <c r="AG33" s="325" t="s">
        <v>66</v>
      </c>
      <c r="AH33" s="326" t="e">
        <f t="shared" ref="AH33:AH38" si="53">AF33/AF$38</f>
        <v>#DIV/0!</v>
      </c>
      <c r="AI33" s="327" t="e">
        <f t="shared" ref="AI33:AI38" si="54">IF(AH33=0,"",1/AH33)</f>
        <v>#DIV/0!</v>
      </c>
      <c r="AJ33" s="328" t="s">
        <v>67</v>
      </c>
      <c r="AK33" s="329" t="e">
        <f t="shared" si="51"/>
        <v>#DIV/0!</v>
      </c>
      <c r="AL33" s="330" t="e">
        <f>1/AK33</f>
        <v>#DIV/0!</v>
      </c>
      <c r="AN33" s="341" t="str">
        <f t="shared" si="14"/>
        <v/>
      </c>
      <c r="AO33" s="341" t="str">
        <f t="shared" si="15"/>
        <v/>
      </c>
      <c r="AP33" s="341" t="str">
        <f t="shared" si="16"/>
        <v/>
      </c>
      <c r="AQ33" s="341" t="str">
        <f t="shared" si="17"/>
        <v/>
      </c>
      <c r="AR33" s="341" t="str">
        <f t="shared" si="18"/>
        <v/>
      </c>
      <c r="AS33" s="341" t="str">
        <f t="shared" si="19"/>
        <v/>
      </c>
      <c r="AT33" s="341" t="str">
        <f t="shared" si="20"/>
        <v/>
      </c>
      <c r="AU33" s="341" t="str">
        <f t="shared" si="21"/>
        <v/>
      </c>
      <c r="AV33" s="341" t="str">
        <f t="shared" si="22"/>
        <v/>
      </c>
      <c r="AW33" s="341" t="str">
        <f t="shared" si="23"/>
        <v/>
      </c>
      <c r="AX33" s="341" t="str">
        <f t="shared" si="24"/>
        <v/>
      </c>
      <c r="AY33" s="341" t="str">
        <f t="shared" si="25"/>
        <v/>
      </c>
      <c r="AZ33" s="341" t="str">
        <f t="shared" si="26"/>
        <v/>
      </c>
      <c r="BA33" s="341" t="str">
        <f t="shared" si="27"/>
        <v/>
      </c>
      <c r="BB33" s="341" t="str">
        <f t="shared" si="28"/>
        <v/>
      </c>
      <c r="BC33" s="341" t="str">
        <f t="shared" si="29"/>
        <v/>
      </c>
      <c r="BD33" s="341" t="str">
        <f t="shared" si="30"/>
        <v/>
      </c>
      <c r="BF33" s="341" t="str">
        <f t="shared" si="31"/>
        <v/>
      </c>
      <c r="BG33" s="341" t="str">
        <f t="shared" si="32"/>
        <v/>
      </c>
      <c r="BH33" s="341" t="str">
        <f t="shared" si="33"/>
        <v/>
      </c>
      <c r="BI33" s="341" t="str">
        <f t="shared" si="34"/>
        <v/>
      </c>
      <c r="BJ33" s="341" t="str">
        <f t="shared" si="35"/>
        <v/>
      </c>
      <c r="BK33" s="341" t="str">
        <f t="shared" si="36"/>
        <v/>
      </c>
      <c r="BL33" s="341" t="str">
        <f t="shared" si="37"/>
        <v/>
      </c>
      <c r="BM33" s="341" t="str">
        <f t="shared" si="38"/>
        <v/>
      </c>
      <c r="BN33" s="341" t="str">
        <f t="shared" si="39"/>
        <v/>
      </c>
      <c r="BO33" s="341" t="str">
        <f t="shared" si="40"/>
        <v/>
      </c>
    </row>
    <row r="34" spans="1:67" ht="13.5" customHeight="1" x14ac:dyDescent="0.25">
      <c r="A34" s="13"/>
      <c r="B34" s="20"/>
      <c r="C34" s="20"/>
      <c r="D34" s="20"/>
      <c r="E34" s="20"/>
      <c r="F34" s="20"/>
      <c r="G34" s="20"/>
      <c r="H34" s="427"/>
      <c r="I34" s="428"/>
      <c r="J34" s="14"/>
      <c r="K34" s="14"/>
      <c r="L34" s="14"/>
      <c r="M34" s="298" t="str">
        <f t="shared" si="12"/>
        <v/>
      </c>
      <c r="N34" s="299" t="str">
        <f t="shared" si="13"/>
        <v/>
      </c>
      <c r="O34" s="22"/>
      <c r="P34" s="22"/>
      <c r="Q34" s="304" t="str">
        <f t="shared" si="43"/>
        <v/>
      </c>
      <c r="R34" s="299" t="str">
        <f t="shared" si="44"/>
        <v/>
      </c>
      <c r="S34" s="305" t="str">
        <f t="shared" si="45"/>
        <v/>
      </c>
      <c r="T34" s="305" t="str">
        <f t="shared" si="46"/>
        <v/>
      </c>
      <c r="U34" s="306" t="str">
        <f t="shared" si="47"/>
        <v/>
      </c>
      <c r="V34" s="307" t="str">
        <f t="shared" si="5"/>
        <v/>
      </c>
      <c r="W34" s="307" t="str">
        <f t="shared" si="6"/>
        <v/>
      </c>
      <c r="X34" s="307" t="str">
        <f t="shared" si="7"/>
        <v/>
      </c>
      <c r="Y34" s="307" t="str">
        <f t="shared" si="8"/>
        <v/>
      </c>
      <c r="Z34" s="307" t="str">
        <f t="shared" si="48"/>
        <v/>
      </c>
      <c r="AA34" s="307" t="str">
        <f t="shared" si="49"/>
        <v/>
      </c>
      <c r="AB34" s="307" t="str">
        <f t="shared" si="50"/>
        <v/>
      </c>
      <c r="AD34" s="253">
        <v>2</v>
      </c>
      <c r="AE34" s="254">
        <f>COUNTIF(M3:M51,"2")</f>
        <v>0</v>
      </c>
      <c r="AF34" s="310">
        <f t="shared" si="52"/>
        <v>0</v>
      </c>
      <c r="AG34" s="325" t="s">
        <v>71</v>
      </c>
      <c r="AH34" s="326" t="e">
        <f t="shared" si="53"/>
        <v>#DIV/0!</v>
      </c>
      <c r="AI34" s="327" t="e">
        <f t="shared" si="54"/>
        <v>#DIV/0!</v>
      </c>
      <c r="AJ34" s="328" t="s">
        <v>108</v>
      </c>
      <c r="AK34" s="329" t="e">
        <f t="shared" si="51"/>
        <v>#DIV/0!</v>
      </c>
      <c r="AL34" s="330" t="e">
        <f>1/AK34</f>
        <v>#DIV/0!</v>
      </c>
      <c r="AN34" s="341" t="str">
        <f t="shared" si="14"/>
        <v/>
      </c>
      <c r="AO34" s="341" t="str">
        <f t="shared" si="15"/>
        <v/>
      </c>
      <c r="AP34" s="341" t="str">
        <f t="shared" si="16"/>
        <v/>
      </c>
      <c r="AQ34" s="341" t="str">
        <f t="shared" si="17"/>
        <v/>
      </c>
      <c r="AR34" s="341" t="str">
        <f t="shared" si="18"/>
        <v/>
      </c>
      <c r="AS34" s="341" t="str">
        <f t="shared" si="19"/>
        <v/>
      </c>
      <c r="AT34" s="341" t="str">
        <f t="shared" si="20"/>
        <v/>
      </c>
      <c r="AU34" s="341" t="str">
        <f t="shared" si="21"/>
        <v/>
      </c>
      <c r="AV34" s="341" t="str">
        <f t="shared" si="22"/>
        <v/>
      </c>
      <c r="AW34" s="341" t="str">
        <f t="shared" si="23"/>
        <v/>
      </c>
      <c r="AX34" s="341" t="str">
        <f t="shared" si="24"/>
        <v/>
      </c>
      <c r="AY34" s="341" t="str">
        <f t="shared" si="25"/>
        <v/>
      </c>
      <c r="AZ34" s="341" t="str">
        <f t="shared" si="26"/>
        <v/>
      </c>
      <c r="BA34" s="341" t="str">
        <f t="shared" si="27"/>
        <v/>
      </c>
      <c r="BB34" s="341" t="str">
        <f t="shared" si="28"/>
        <v/>
      </c>
      <c r="BC34" s="341" t="str">
        <f t="shared" si="29"/>
        <v/>
      </c>
      <c r="BD34" s="341" t="str">
        <f t="shared" si="30"/>
        <v/>
      </c>
      <c r="BF34" s="341" t="str">
        <f t="shared" si="31"/>
        <v/>
      </c>
      <c r="BG34" s="341" t="str">
        <f t="shared" si="32"/>
        <v/>
      </c>
      <c r="BH34" s="341" t="str">
        <f t="shared" si="33"/>
        <v/>
      </c>
      <c r="BI34" s="341" t="str">
        <f t="shared" si="34"/>
        <v/>
      </c>
      <c r="BJ34" s="341" t="str">
        <f t="shared" si="35"/>
        <v/>
      </c>
      <c r="BK34" s="341" t="str">
        <f t="shared" si="36"/>
        <v/>
      </c>
      <c r="BL34" s="341" t="str">
        <f t="shared" si="37"/>
        <v/>
      </c>
      <c r="BM34" s="341" t="str">
        <f t="shared" si="38"/>
        <v/>
      </c>
      <c r="BN34" s="341" t="str">
        <f t="shared" si="39"/>
        <v/>
      </c>
      <c r="BO34" s="341" t="str">
        <f t="shared" si="40"/>
        <v/>
      </c>
    </row>
    <row r="35" spans="1:67" ht="13.5" customHeight="1" x14ac:dyDescent="0.25">
      <c r="A35" s="13"/>
      <c r="B35" s="20"/>
      <c r="C35" s="20"/>
      <c r="D35" s="20"/>
      <c r="E35" s="20"/>
      <c r="F35" s="20"/>
      <c r="G35" s="20"/>
      <c r="H35" s="427"/>
      <c r="I35" s="428"/>
      <c r="J35" s="14"/>
      <c r="K35" s="14"/>
      <c r="L35" s="14"/>
      <c r="M35" s="298" t="str">
        <f t="shared" si="12"/>
        <v/>
      </c>
      <c r="N35" s="299" t="str">
        <f t="shared" si="13"/>
        <v/>
      </c>
      <c r="O35" s="22"/>
      <c r="P35" s="22"/>
      <c r="Q35" s="304" t="str">
        <f t="shared" si="43"/>
        <v/>
      </c>
      <c r="R35" s="299" t="str">
        <f t="shared" si="44"/>
        <v/>
      </c>
      <c r="S35" s="305" t="str">
        <f t="shared" si="45"/>
        <v/>
      </c>
      <c r="T35" s="305" t="str">
        <f t="shared" si="46"/>
        <v/>
      </c>
      <c r="U35" s="306" t="str">
        <f t="shared" si="47"/>
        <v/>
      </c>
      <c r="V35" s="307" t="str">
        <f t="shared" si="5"/>
        <v/>
      </c>
      <c r="W35" s="307" t="str">
        <f t="shared" si="6"/>
        <v/>
      </c>
      <c r="X35" s="307" t="str">
        <f t="shared" si="7"/>
        <v/>
      </c>
      <c r="Y35" s="307" t="str">
        <f t="shared" si="8"/>
        <v/>
      </c>
      <c r="Z35" s="307" t="str">
        <f t="shared" si="48"/>
        <v/>
      </c>
      <c r="AA35" s="307" t="str">
        <f t="shared" si="49"/>
        <v/>
      </c>
      <c r="AB35" s="307" t="str">
        <f t="shared" si="50"/>
        <v/>
      </c>
      <c r="AD35" s="253">
        <v>3</v>
      </c>
      <c r="AE35" s="254">
        <f>COUNTIF(M3:M51,"3")</f>
        <v>0</v>
      </c>
      <c r="AF35" s="310">
        <f t="shared" si="52"/>
        <v>0</v>
      </c>
      <c r="AG35" s="325" t="s">
        <v>72</v>
      </c>
      <c r="AH35" s="326" t="e">
        <f t="shared" si="53"/>
        <v>#DIV/0!</v>
      </c>
      <c r="AI35" s="327" t="e">
        <f t="shared" si="54"/>
        <v>#DIV/0!</v>
      </c>
      <c r="AJ35" s="328" t="s">
        <v>109</v>
      </c>
      <c r="AK35" s="329" t="e">
        <f t="shared" si="51"/>
        <v>#DIV/0!</v>
      </c>
      <c r="AL35" s="330" t="e">
        <f>1/AK35</f>
        <v>#DIV/0!</v>
      </c>
      <c r="AN35" s="341" t="str">
        <f t="shared" si="14"/>
        <v/>
      </c>
      <c r="AO35" s="341" t="str">
        <f t="shared" si="15"/>
        <v/>
      </c>
      <c r="AP35" s="341" t="str">
        <f t="shared" si="16"/>
        <v/>
      </c>
      <c r="AQ35" s="341" t="str">
        <f t="shared" si="17"/>
        <v/>
      </c>
      <c r="AR35" s="341" t="str">
        <f t="shared" si="18"/>
        <v/>
      </c>
      <c r="AS35" s="341" t="str">
        <f t="shared" si="19"/>
        <v/>
      </c>
      <c r="AT35" s="341" t="str">
        <f t="shared" si="20"/>
        <v/>
      </c>
      <c r="AU35" s="341" t="str">
        <f t="shared" si="21"/>
        <v/>
      </c>
      <c r="AV35" s="341" t="str">
        <f t="shared" si="22"/>
        <v/>
      </c>
      <c r="AW35" s="341" t="str">
        <f t="shared" si="23"/>
        <v/>
      </c>
      <c r="AX35" s="341" t="str">
        <f t="shared" si="24"/>
        <v/>
      </c>
      <c r="AY35" s="341" t="str">
        <f t="shared" si="25"/>
        <v/>
      </c>
      <c r="AZ35" s="341" t="str">
        <f t="shared" si="26"/>
        <v/>
      </c>
      <c r="BA35" s="341" t="str">
        <f t="shared" si="27"/>
        <v/>
      </c>
      <c r="BB35" s="341" t="str">
        <f t="shared" si="28"/>
        <v/>
      </c>
      <c r="BC35" s="341" t="str">
        <f t="shared" si="29"/>
        <v/>
      </c>
      <c r="BD35" s="341" t="str">
        <f t="shared" si="30"/>
        <v/>
      </c>
      <c r="BF35" s="341" t="str">
        <f t="shared" si="31"/>
        <v/>
      </c>
      <c r="BG35" s="341" t="str">
        <f t="shared" si="32"/>
        <v/>
      </c>
      <c r="BH35" s="341" t="str">
        <f t="shared" si="33"/>
        <v/>
      </c>
      <c r="BI35" s="341" t="str">
        <f t="shared" si="34"/>
        <v/>
      </c>
      <c r="BJ35" s="341" t="str">
        <f t="shared" si="35"/>
        <v/>
      </c>
      <c r="BK35" s="341" t="str">
        <f t="shared" si="36"/>
        <v/>
      </c>
      <c r="BL35" s="341" t="str">
        <f t="shared" si="37"/>
        <v/>
      </c>
      <c r="BM35" s="341" t="str">
        <f t="shared" si="38"/>
        <v/>
      </c>
      <c r="BN35" s="341" t="str">
        <f t="shared" si="39"/>
        <v/>
      </c>
      <c r="BO35" s="341" t="str">
        <f t="shared" si="40"/>
        <v/>
      </c>
    </row>
    <row r="36" spans="1:67" ht="13.5" customHeight="1" x14ac:dyDescent="0.25">
      <c r="A36" s="13"/>
      <c r="B36" s="20"/>
      <c r="C36" s="20"/>
      <c r="D36" s="20"/>
      <c r="E36" s="20"/>
      <c r="F36" s="20"/>
      <c r="G36" s="20"/>
      <c r="H36" s="427"/>
      <c r="I36" s="428"/>
      <c r="J36" s="14"/>
      <c r="K36" s="14"/>
      <c r="L36" s="14"/>
      <c r="M36" s="298" t="str">
        <f t="shared" si="12"/>
        <v/>
      </c>
      <c r="N36" s="299" t="str">
        <f t="shared" si="13"/>
        <v/>
      </c>
      <c r="O36" s="22"/>
      <c r="P36" s="22"/>
      <c r="Q36" s="304" t="str">
        <f t="shared" si="43"/>
        <v/>
      </c>
      <c r="R36" s="299" t="str">
        <f t="shared" si="44"/>
        <v/>
      </c>
      <c r="S36" s="305" t="str">
        <f t="shared" si="45"/>
        <v/>
      </c>
      <c r="T36" s="305" t="str">
        <f t="shared" si="46"/>
        <v/>
      </c>
      <c r="U36" s="306" t="str">
        <f t="shared" si="47"/>
        <v/>
      </c>
      <c r="V36" s="307" t="str">
        <f t="shared" si="5"/>
        <v/>
      </c>
      <c r="W36" s="307" t="str">
        <f t="shared" si="6"/>
        <v/>
      </c>
      <c r="X36" s="307" t="str">
        <f t="shared" si="7"/>
        <v/>
      </c>
      <c r="Y36" s="307" t="str">
        <f t="shared" si="8"/>
        <v/>
      </c>
      <c r="Z36" s="307" t="str">
        <f t="shared" si="48"/>
        <v/>
      </c>
      <c r="AA36" s="307" t="str">
        <f t="shared" si="49"/>
        <v/>
      </c>
      <c r="AB36" s="307" t="str">
        <f t="shared" si="50"/>
        <v/>
      </c>
      <c r="AD36" s="253">
        <v>4</v>
      </c>
      <c r="AE36" s="254">
        <f>COUNTIF(M3:M51,"4")</f>
        <v>0</v>
      </c>
      <c r="AF36" s="310">
        <f t="shared" si="52"/>
        <v>0</v>
      </c>
      <c r="AG36" s="325" t="s">
        <v>73</v>
      </c>
      <c r="AH36" s="326" t="e">
        <f t="shared" si="53"/>
        <v>#DIV/0!</v>
      </c>
      <c r="AI36" s="327" t="e">
        <f t="shared" si="54"/>
        <v>#DIV/0!</v>
      </c>
      <c r="AJ36" s="328" t="s">
        <v>110</v>
      </c>
      <c r="AK36" s="329" t="e">
        <f t="shared" si="51"/>
        <v>#DIV/0!</v>
      </c>
      <c r="AL36" s="330" t="e">
        <f>1/AK36</f>
        <v>#DIV/0!</v>
      </c>
      <c r="AN36" s="341" t="str">
        <f t="shared" si="14"/>
        <v/>
      </c>
      <c r="AO36" s="341" t="str">
        <f t="shared" si="15"/>
        <v/>
      </c>
      <c r="AP36" s="341" t="str">
        <f t="shared" si="16"/>
        <v/>
      </c>
      <c r="AQ36" s="341" t="str">
        <f t="shared" si="17"/>
        <v/>
      </c>
      <c r="AR36" s="341" t="str">
        <f t="shared" si="18"/>
        <v/>
      </c>
      <c r="AS36" s="341" t="str">
        <f t="shared" si="19"/>
        <v/>
      </c>
      <c r="AT36" s="341" t="str">
        <f t="shared" si="20"/>
        <v/>
      </c>
      <c r="AU36" s="341" t="str">
        <f t="shared" si="21"/>
        <v/>
      </c>
      <c r="AV36" s="341" t="str">
        <f t="shared" si="22"/>
        <v/>
      </c>
      <c r="AW36" s="341" t="str">
        <f t="shared" si="23"/>
        <v/>
      </c>
      <c r="AX36" s="341" t="str">
        <f t="shared" si="24"/>
        <v/>
      </c>
      <c r="AY36" s="341" t="str">
        <f t="shared" si="25"/>
        <v/>
      </c>
      <c r="AZ36" s="341" t="str">
        <f t="shared" si="26"/>
        <v/>
      </c>
      <c r="BA36" s="341" t="str">
        <f t="shared" si="27"/>
        <v/>
      </c>
      <c r="BB36" s="341" t="str">
        <f t="shared" si="28"/>
        <v/>
      </c>
      <c r="BC36" s="341" t="str">
        <f t="shared" si="29"/>
        <v/>
      </c>
      <c r="BD36" s="341" t="str">
        <f t="shared" si="30"/>
        <v/>
      </c>
      <c r="BF36" s="341" t="str">
        <f t="shared" si="31"/>
        <v/>
      </c>
      <c r="BG36" s="341" t="str">
        <f t="shared" si="32"/>
        <v/>
      </c>
      <c r="BH36" s="341" t="str">
        <f t="shared" si="33"/>
        <v/>
      </c>
      <c r="BI36" s="341" t="str">
        <f t="shared" si="34"/>
        <v/>
      </c>
      <c r="BJ36" s="341" t="str">
        <f t="shared" si="35"/>
        <v/>
      </c>
      <c r="BK36" s="341" t="str">
        <f t="shared" si="36"/>
        <v/>
      </c>
      <c r="BL36" s="341" t="str">
        <f t="shared" si="37"/>
        <v/>
      </c>
      <c r="BM36" s="341" t="str">
        <f t="shared" si="38"/>
        <v/>
      </c>
      <c r="BN36" s="341" t="str">
        <f t="shared" si="39"/>
        <v/>
      </c>
      <c r="BO36" s="341" t="str">
        <f t="shared" si="40"/>
        <v/>
      </c>
    </row>
    <row r="37" spans="1:67" ht="13.5" customHeight="1" x14ac:dyDescent="0.25">
      <c r="A37" s="13"/>
      <c r="B37" s="20"/>
      <c r="C37" s="20"/>
      <c r="D37" s="20"/>
      <c r="E37" s="20"/>
      <c r="F37" s="20"/>
      <c r="G37" s="20"/>
      <c r="H37" s="427"/>
      <c r="I37" s="428"/>
      <c r="J37" s="14"/>
      <c r="K37" s="14"/>
      <c r="L37" s="14"/>
      <c r="M37" s="298" t="str">
        <f t="shared" si="12"/>
        <v/>
      </c>
      <c r="N37" s="299" t="str">
        <f t="shared" si="13"/>
        <v/>
      </c>
      <c r="O37" s="22"/>
      <c r="P37" s="22"/>
      <c r="Q37" s="304" t="str">
        <f t="shared" si="43"/>
        <v/>
      </c>
      <c r="R37" s="299" t="str">
        <f t="shared" si="44"/>
        <v/>
      </c>
      <c r="S37" s="305" t="str">
        <f t="shared" si="45"/>
        <v/>
      </c>
      <c r="T37" s="305" t="str">
        <f t="shared" si="46"/>
        <v/>
      </c>
      <c r="U37" s="306" t="str">
        <f t="shared" si="47"/>
        <v/>
      </c>
      <c r="V37" s="307" t="str">
        <f t="shared" si="5"/>
        <v/>
      </c>
      <c r="W37" s="307" t="str">
        <f t="shared" si="6"/>
        <v/>
      </c>
      <c r="X37" s="307" t="str">
        <f t="shared" si="7"/>
        <v/>
      </c>
      <c r="Y37" s="307" t="str">
        <f t="shared" si="8"/>
        <v/>
      </c>
      <c r="Z37" s="307" t="str">
        <f t="shared" si="48"/>
        <v/>
      </c>
      <c r="AA37" s="307" t="str">
        <f t="shared" si="49"/>
        <v/>
      </c>
      <c r="AB37" s="307" t="str">
        <f t="shared" si="50"/>
        <v/>
      </c>
      <c r="AD37" s="253">
        <v>5</v>
      </c>
      <c r="AE37" s="254">
        <f>COUNTIF(M3:M51,"5")</f>
        <v>0</v>
      </c>
      <c r="AF37" s="310">
        <f t="shared" si="52"/>
        <v>0</v>
      </c>
      <c r="AG37" s="325" t="s">
        <v>74</v>
      </c>
      <c r="AH37" s="326" t="e">
        <f t="shared" si="53"/>
        <v>#DIV/0!</v>
      </c>
      <c r="AI37" s="327" t="e">
        <f t="shared" si="54"/>
        <v>#DIV/0!</v>
      </c>
      <c r="AJ37" s="328" t="s">
        <v>112</v>
      </c>
      <c r="AK37" s="329" t="e">
        <f t="shared" si="51"/>
        <v>#DIV/0!</v>
      </c>
      <c r="AL37" s="330" t="e">
        <f>IF(AK37=0,"",1/AK37)</f>
        <v>#DIV/0!</v>
      </c>
      <c r="AN37" s="341" t="str">
        <f t="shared" si="14"/>
        <v/>
      </c>
      <c r="AO37" s="341" t="str">
        <f t="shared" si="15"/>
        <v/>
      </c>
      <c r="AP37" s="341" t="str">
        <f t="shared" si="16"/>
        <v/>
      </c>
      <c r="AQ37" s="341" t="str">
        <f t="shared" si="17"/>
        <v/>
      </c>
      <c r="AR37" s="341" t="str">
        <f t="shared" si="18"/>
        <v/>
      </c>
      <c r="AS37" s="341" t="str">
        <f t="shared" si="19"/>
        <v/>
      </c>
      <c r="AT37" s="341" t="str">
        <f t="shared" si="20"/>
        <v/>
      </c>
      <c r="AU37" s="341" t="str">
        <f t="shared" si="21"/>
        <v/>
      </c>
      <c r="AV37" s="341" t="str">
        <f t="shared" si="22"/>
        <v/>
      </c>
      <c r="AW37" s="341" t="str">
        <f t="shared" si="23"/>
        <v/>
      </c>
      <c r="AX37" s="341" t="str">
        <f t="shared" si="24"/>
        <v/>
      </c>
      <c r="AY37" s="341" t="str">
        <f t="shared" si="25"/>
        <v/>
      </c>
      <c r="AZ37" s="341" t="str">
        <f t="shared" si="26"/>
        <v/>
      </c>
      <c r="BA37" s="341" t="str">
        <f t="shared" si="27"/>
        <v/>
      </c>
      <c r="BB37" s="341" t="str">
        <f t="shared" si="28"/>
        <v/>
      </c>
      <c r="BC37" s="341" t="str">
        <f t="shared" si="29"/>
        <v/>
      </c>
      <c r="BD37" s="341" t="str">
        <f t="shared" si="30"/>
        <v/>
      </c>
      <c r="BF37" s="341" t="str">
        <f t="shared" si="31"/>
        <v/>
      </c>
      <c r="BG37" s="341" t="str">
        <f t="shared" si="32"/>
        <v/>
      </c>
      <c r="BH37" s="341" t="str">
        <f t="shared" si="33"/>
        <v/>
      </c>
      <c r="BI37" s="341" t="str">
        <f t="shared" si="34"/>
        <v/>
      </c>
      <c r="BJ37" s="341" t="str">
        <f t="shared" si="35"/>
        <v/>
      </c>
      <c r="BK37" s="341" t="str">
        <f t="shared" si="36"/>
        <v/>
      </c>
      <c r="BL37" s="341" t="str">
        <f t="shared" si="37"/>
        <v/>
      </c>
      <c r="BM37" s="341" t="str">
        <f t="shared" si="38"/>
        <v/>
      </c>
      <c r="BN37" s="341" t="str">
        <f t="shared" si="39"/>
        <v/>
      </c>
      <c r="BO37" s="341" t="str">
        <f t="shared" si="40"/>
        <v/>
      </c>
    </row>
    <row r="38" spans="1:67" ht="13.5" customHeight="1" x14ac:dyDescent="0.25">
      <c r="A38" s="13"/>
      <c r="B38" s="429"/>
      <c r="C38" s="429"/>
      <c r="D38" s="429"/>
      <c r="E38" s="429"/>
      <c r="F38" s="429"/>
      <c r="G38" s="429"/>
      <c r="H38" s="430"/>
      <c r="I38" s="431"/>
      <c r="J38" s="14"/>
      <c r="K38" s="20"/>
      <c r="L38" s="20"/>
      <c r="M38" s="298" t="str">
        <f t="shared" si="12"/>
        <v/>
      </c>
      <c r="N38" s="299" t="str">
        <f t="shared" si="13"/>
        <v/>
      </c>
      <c r="O38" s="22"/>
      <c r="P38" s="22"/>
      <c r="Q38" s="304" t="str">
        <f t="shared" si="43"/>
        <v/>
      </c>
      <c r="R38" s="299" t="str">
        <f t="shared" si="44"/>
        <v/>
      </c>
      <c r="S38" s="305" t="str">
        <f t="shared" si="45"/>
        <v/>
      </c>
      <c r="T38" s="305" t="str">
        <f t="shared" si="46"/>
        <v/>
      </c>
      <c r="U38" s="306" t="str">
        <f t="shared" si="47"/>
        <v/>
      </c>
      <c r="V38" s="307" t="str">
        <f t="shared" si="5"/>
        <v/>
      </c>
      <c r="W38" s="307" t="str">
        <f t="shared" si="6"/>
        <v/>
      </c>
      <c r="X38" s="307" t="str">
        <f t="shared" si="7"/>
        <v/>
      </c>
      <c r="Y38" s="307" t="str">
        <f t="shared" si="8"/>
        <v/>
      </c>
      <c r="Z38" s="307" t="str">
        <f t="shared" si="48"/>
        <v/>
      </c>
      <c r="AA38" s="307" t="str">
        <f t="shared" si="49"/>
        <v/>
      </c>
      <c r="AB38" s="307" t="str">
        <f t="shared" si="50"/>
        <v/>
      </c>
      <c r="AD38" s="255" t="s">
        <v>30</v>
      </c>
      <c r="AE38" s="256">
        <f>AH8-SUM(AE32:AE37)</f>
        <v>0</v>
      </c>
      <c r="AF38" s="311">
        <f t="shared" si="52"/>
        <v>0</v>
      </c>
      <c r="AG38" s="331" t="s">
        <v>75</v>
      </c>
      <c r="AH38" s="332" t="e">
        <f t="shared" si="53"/>
        <v>#DIV/0!</v>
      </c>
      <c r="AI38" s="333" t="e">
        <f t="shared" si="54"/>
        <v>#DIV/0!</v>
      </c>
      <c r="AJ38" s="334" t="s">
        <v>113</v>
      </c>
      <c r="AK38" s="335" t="e">
        <f t="shared" si="51"/>
        <v>#DIV/0!</v>
      </c>
      <c r="AL38" s="336" t="e">
        <f>IF(AK38=0,"",1/AK38)</f>
        <v>#DIV/0!</v>
      </c>
      <c r="AN38" s="341" t="str">
        <f t="shared" si="14"/>
        <v/>
      </c>
      <c r="AO38" s="341" t="str">
        <f t="shared" si="15"/>
        <v/>
      </c>
      <c r="AP38" s="341" t="str">
        <f t="shared" si="16"/>
        <v/>
      </c>
      <c r="AQ38" s="341" t="str">
        <f t="shared" si="17"/>
        <v/>
      </c>
      <c r="AR38" s="341" t="str">
        <f t="shared" si="18"/>
        <v/>
      </c>
      <c r="AS38" s="341" t="str">
        <f t="shared" si="19"/>
        <v/>
      </c>
      <c r="AT38" s="341" t="str">
        <f t="shared" si="20"/>
        <v/>
      </c>
      <c r="AU38" s="341" t="str">
        <f t="shared" si="21"/>
        <v/>
      </c>
      <c r="AV38" s="341" t="str">
        <f t="shared" si="22"/>
        <v/>
      </c>
      <c r="AW38" s="341" t="str">
        <f t="shared" si="23"/>
        <v/>
      </c>
      <c r="AX38" s="341" t="str">
        <f t="shared" si="24"/>
        <v/>
      </c>
      <c r="AY38" s="341" t="str">
        <f t="shared" si="25"/>
        <v/>
      </c>
      <c r="AZ38" s="341" t="str">
        <f t="shared" si="26"/>
        <v/>
      </c>
      <c r="BA38" s="341" t="str">
        <f t="shared" si="27"/>
        <v/>
      </c>
      <c r="BB38" s="341" t="str">
        <f t="shared" si="28"/>
        <v/>
      </c>
      <c r="BC38" s="341" t="str">
        <f t="shared" si="29"/>
        <v/>
      </c>
      <c r="BD38" s="341" t="str">
        <f t="shared" si="30"/>
        <v/>
      </c>
      <c r="BF38" s="341" t="str">
        <f t="shared" si="31"/>
        <v/>
      </c>
      <c r="BG38" s="341" t="str">
        <f t="shared" si="32"/>
        <v/>
      </c>
      <c r="BH38" s="341" t="str">
        <f t="shared" si="33"/>
        <v/>
      </c>
      <c r="BI38" s="341" t="str">
        <f t="shared" si="34"/>
        <v/>
      </c>
      <c r="BJ38" s="341" t="str">
        <f t="shared" si="35"/>
        <v/>
      </c>
      <c r="BK38" s="341" t="str">
        <f t="shared" si="36"/>
        <v/>
      </c>
      <c r="BL38" s="341" t="str">
        <f t="shared" si="37"/>
        <v/>
      </c>
      <c r="BM38" s="341" t="str">
        <f t="shared" si="38"/>
        <v/>
      </c>
      <c r="BN38" s="341" t="str">
        <f t="shared" si="39"/>
        <v/>
      </c>
      <c r="BO38" s="341" t="str">
        <f t="shared" si="40"/>
        <v/>
      </c>
    </row>
    <row r="39" spans="1:67" ht="13.5" customHeight="1" x14ac:dyDescent="0.25">
      <c r="A39" s="13"/>
      <c r="B39" s="20"/>
      <c r="C39" s="20"/>
      <c r="D39" s="20"/>
      <c r="E39" s="20"/>
      <c r="F39" s="20"/>
      <c r="G39" s="20"/>
      <c r="H39" s="427"/>
      <c r="I39" s="428"/>
      <c r="J39" s="14"/>
      <c r="K39" s="14"/>
      <c r="L39" s="14"/>
      <c r="M39" s="298" t="str">
        <f t="shared" si="12"/>
        <v/>
      </c>
      <c r="N39" s="299" t="str">
        <f t="shared" si="13"/>
        <v/>
      </c>
      <c r="O39" s="22"/>
      <c r="P39" s="22"/>
      <c r="Q39" s="304" t="str">
        <f t="shared" si="43"/>
        <v/>
      </c>
      <c r="R39" s="299" t="str">
        <f t="shared" si="44"/>
        <v/>
      </c>
      <c r="S39" s="305" t="str">
        <f t="shared" si="45"/>
        <v/>
      </c>
      <c r="T39" s="305" t="str">
        <f t="shared" si="46"/>
        <v/>
      </c>
      <c r="U39" s="306" t="str">
        <f t="shared" si="47"/>
        <v/>
      </c>
      <c r="V39" s="307" t="str">
        <f t="shared" si="5"/>
        <v/>
      </c>
      <c r="W39" s="307" t="str">
        <f t="shared" si="6"/>
        <v/>
      </c>
      <c r="X39" s="307" t="str">
        <f t="shared" si="7"/>
        <v/>
      </c>
      <c r="Y39" s="307" t="str">
        <f t="shared" si="8"/>
        <v/>
      </c>
      <c r="Z39" s="307" t="str">
        <f t="shared" si="48"/>
        <v/>
      </c>
      <c r="AA39" s="307" t="str">
        <f t="shared" si="49"/>
        <v/>
      </c>
      <c r="AB39" s="307" t="str">
        <f t="shared" si="50"/>
        <v/>
      </c>
      <c r="AD39" s="290"/>
      <c r="AE39" s="187"/>
      <c r="AF39" s="288"/>
      <c r="AG39" s="289"/>
      <c r="AH39" s="289"/>
      <c r="AN39" s="341" t="str">
        <f t="shared" si="14"/>
        <v/>
      </c>
      <c r="AO39" s="341" t="str">
        <f t="shared" si="15"/>
        <v/>
      </c>
      <c r="AP39" s="341" t="str">
        <f t="shared" si="16"/>
        <v/>
      </c>
      <c r="AQ39" s="341" t="str">
        <f t="shared" si="17"/>
        <v/>
      </c>
      <c r="AR39" s="341" t="str">
        <f t="shared" si="18"/>
        <v/>
      </c>
      <c r="AS39" s="341" t="str">
        <f t="shared" si="19"/>
        <v/>
      </c>
      <c r="AT39" s="341" t="str">
        <f t="shared" si="20"/>
        <v/>
      </c>
      <c r="AU39" s="341" t="str">
        <f t="shared" si="21"/>
        <v/>
      </c>
      <c r="AV39" s="341" t="str">
        <f t="shared" si="22"/>
        <v/>
      </c>
      <c r="AW39" s="341" t="str">
        <f t="shared" si="23"/>
        <v/>
      </c>
      <c r="AX39" s="341" t="str">
        <f t="shared" si="24"/>
        <v/>
      </c>
      <c r="AY39" s="341" t="str">
        <f t="shared" si="25"/>
        <v/>
      </c>
      <c r="AZ39" s="341" t="str">
        <f t="shared" si="26"/>
        <v/>
      </c>
      <c r="BA39" s="341" t="str">
        <f t="shared" si="27"/>
        <v/>
      </c>
      <c r="BB39" s="341" t="str">
        <f t="shared" si="28"/>
        <v/>
      </c>
      <c r="BC39" s="341" t="str">
        <f t="shared" si="29"/>
        <v/>
      </c>
      <c r="BD39" s="341" t="str">
        <f t="shared" si="30"/>
        <v/>
      </c>
      <c r="BF39" s="341" t="str">
        <f t="shared" si="31"/>
        <v/>
      </c>
      <c r="BG39" s="341" t="str">
        <f t="shared" si="32"/>
        <v/>
      </c>
      <c r="BH39" s="341" t="str">
        <f t="shared" si="33"/>
        <v/>
      </c>
      <c r="BI39" s="341" t="str">
        <f t="shared" si="34"/>
        <v/>
      </c>
      <c r="BJ39" s="341" t="str">
        <f t="shared" si="35"/>
        <v/>
      </c>
      <c r="BK39" s="341" t="str">
        <f t="shared" si="36"/>
        <v/>
      </c>
      <c r="BL39" s="341" t="str">
        <f t="shared" si="37"/>
        <v/>
      </c>
      <c r="BM39" s="341" t="str">
        <f t="shared" si="38"/>
        <v/>
      </c>
      <c r="BN39" s="341" t="str">
        <f t="shared" si="39"/>
        <v/>
      </c>
      <c r="BO39" s="341" t="str">
        <f t="shared" si="40"/>
        <v/>
      </c>
    </row>
    <row r="40" spans="1:67" ht="13.5" customHeight="1" x14ac:dyDescent="0.25">
      <c r="A40" s="13"/>
      <c r="B40" s="20"/>
      <c r="C40" s="20"/>
      <c r="D40" s="20"/>
      <c r="E40" s="20"/>
      <c r="F40" s="20"/>
      <c r="G40" s="20"/>
      <c r="H40" s="427"/>
      <c r="I40" s="428"/>
      <c r="J40" s="14"/>
      <c r="K40" s="14"/>
      <c r="L40" s="14"/>
      <c r="M40" s="298" t="str">
        <f t="shared" si="12"/>
        <v/>
      </c>
      <c r="N40" s="299" t="str">
        <f t="shared" si="13"/>
        <v/>
      </c>
      <c r="O40" s="22"/>
      <c r="P40" s="22"/>
      <c r="Q40" s="304" t="str">
        <f t="shared" si="43"/>
        <v/>
      </c>
      <c r="R40" s="299" t="str">
        <f t="shared" si="44"/>
        <v/>
      </c>
      <c r="S40" s="305" t="str">
        <f t="shared" si="45"/>
        <v/>
      </c>
      <c r="T40" s="305" t="str">
        <f t="shared" si="46"/>
        <v/>
      </c>
      <c r="U40" s="306" t="str">
        <f t="shared" si="47"/>
        <v/>
      </c>
      <c r="V40" s="307" t="str">
        <f t="shared" si="5"/>
        <v/>
      </c>
      <c r="W40" s="307" t="str">
        <f t="shared" si="6"/>
        <v/>
      </c>
      <c r="X40" s="307" t="str">
        <f t="shared" si="7"/>
        <v/>
      </c>
      <c r="Y40" s="307" t="str">
        <f t="shared" si="8"/>
        <v/>
      </c>
      <c r="Z40" s="307" t="str">
        <f t="shared" si="48"/>
        <v/>
      </c>
      <c r="AA40" s="307" t="str">
        <f t="shared" si="49"/>
        <v/>
      </c>
      <c r="AB40" s="307" t="str">
        <f t="shared" si="50"/>
        <v/>
      </c>
      <c r="AD40" s="290"/>
      <c r="AE40" s="684" t="s">
        <v>91</v>
      </c>
      <c r="AF40" s="688"/>
      <c r="AG40" s="688"/>
      <c r="AH40" s="685"/>
      <c r="AN40" s="341" t="str">
        <f t="shared" si="14"/>
        <v/>
      </c>
      <c r="AO40" s="341" t="str">
        <f t="shared" si="15"/>
        <v/>
      </c>
      <c r="AP40" s="341" t="str">
        <f t="shared" si="16"/>
        <v/>
      </c>
      <c r="AQ40" s="341" t="str">
        <f t="shared" si="17"/>
        <v/>
      </c>
      <c r="AR40" s="341" t="str">
        <f t="shared" si="18"/>
        <v/>
      </c>
      <c r="AS40" s="341" t="str">
        <f t="shared" si="19"/>
        <v/>
      </c>
      <c r="AT40" s="341" t="str">
        <f t="shared" si="20"/>
        <v/>
      </c>
      <c r="AU40" s="341" t="str">
        <f t="shared" si="21"/>
        <v/>
      </c>
      <c r="AV40" s="341" t="str">
        <f t="shared" si="22"/>
        <v/>
      </c>
      <c r="AW40" s="341" t="str">
        <f t="shared" si="23"/>
        <v/>
      </c>
      <c r="AX40" s="341" t="str">
        <f t="shared" si="24"/>
        <v/>
      </c>
      <c r="AY40" s="341" t="str">
        <f t="shared" si="25"/>
        <v/>
      </c>
      <c r="AZ40" s="341" t="str">
        <f t="shared" si="26"/>
        <v/>
      </c>
      <c r="BA40" s="341" t="str">
        <f t="shared" si="27"/>
        <v/>
      </c>
      <c r="BB40" s="341" t="str">
        <f t="shared" si="28"/>
        <v/>
      </c>
      <c r="BC40" s="341" t="str">
        <f t="shared" si="29"/>
        <v/>
      </c>
      <c r="BD40" s="341" t="str">
        <f t="shared" si="30"/>
        <v/>
      </c>
      <c r="BF40" s="341" t="str">
        <f t="shared" si="31"/>
        <v/>
      </c>
      <c r="BG40" s="341" t="str">
        <f t="shared" si="32"/>
        <v/>
      </c>
      <c r="BH40" s="341" t="str">
        <f t="shared" si="33"/>
        <v/>
      </c>
      <c r="BI40" s="341" t="str">
        <f t="shared" si="34"/>
        <v/>
      </c>
      <c r="BJ40" s="341" t="str">
        <f t="shared" si="35"/>
        <v/>
      </c>
      <c r="BK40" s="341" t="str">
        <f t="shared" si="36"/>
        <v/>
      </c>
      <c r="BL40" s="341" t="str">
        <f t="shared" si="37"/>
        <v/>
      </c>
      <c r="BM40" s="341" t="str">
        <f t="shared" si="38"/>
        <v/>
      </c>
      <c r="BN40" s="341" t="str">
        <f t="shared" si="39"/>
        <v/>
      </c>
      <c r="BO40" s="341" t="str">
        <f t="shared" si="40"/>
        <v/>
      </c>
    </row>
    <row r="41" spans="1:67" ht="13.5" customHeight="1" x14ac:dyDescent="0.25">
      <c r="A41" s="13"/>
      <c r="B41" s="20"/>
      <c r="C41" s="20"/>
      <c r="D41" s="20"/>
      <c r="E41" s="20"/>
      <c r="F41" s="20"/>
      <c r="G41" s="20"/>
      <c r="H41" s="427"/>
      <c r="I41" s="428"/>
      <c r="J41" s="14"/>
      <c r="K41" s="14"/>
      <c r="L41" s="14"/>
      <c r="M41" s="298" t="str">
        <f t="shared" si="12"/>
        <v/>
      </c>
      <c r="N41" s="299" t="str">
        <f t="shared" si="13"/>
        <v/>
      </c>
      <c r="O41" s="22"/>
      <c r="P41" s="22"/>
      <c r="Q41" s="304" t="str">
        <f t="shared" si="43"/>
        <v/>
      </c>
      <c r="R41" s="299" t="str">
        <f t="shared" si="44"/>
        <v/>
      </c>
      <c r="S41" s="305" t="str">
        <f t="shared" si="45"/>
        <v/>
      </c>
      <c r="T41" s="305" t="str">
        <f t="shared" si="46"/>
        <v/>
      </c>
      <c r="U41" s="306" t="str">
        <f t="shared" si="47"/>
        <v/>
      </c>
      <c r="V41" s="307" t="str">
        <f t="shared" si="5"/>
        <v/>
      </c>
      <c r="W41" s="307" t="str">
        <f t="shared" si="6"/>
        <v/>
      </c>
      <c r="X41" s="307" t="str">
        <f t="shared" si="7"/>
        <v/>
      </c>
      <c r="Y41" s="307" t="str">
        <f t="shared" si="8"/>
        <v/>
      </c>
      <c r="Z41" s="307" t="str">
        <f t="shared" si="48"/>
        <v/>
      </c>
      <c r="AA41" s="307" t="str">
        <f t="shared" si="49"/>
        <v/>
      </c>
      <c r="AB41" s="307" t="str">
        <f t="shared" si="50"/>
        <v/>
      </c>
      <c r="AD41" s="290"/>
      <c r="AE41" s="337" t="s">
        <v>51</v>
      </c>
      <c r="AF41" s="260">
        <f>COUNTIF(Z$1:Z$51,"HH")</f>
        <v>0</v>
      </c>
      <c r="AG41" s="275" t="e">
        <f t="shared" ref="AG41:AG49" si="55">AF41/SUM(AF$41:AF$49)</f>
        <v>#DIV/0!</v>
      </c>
      <c r="AH41" s="239" t="e">
        <f t="shared" ref="AH41:AH49" si="56">IF(AG41=0,"",1/AG41)</f>
        <v>#DIV/0!</v>
      </c>
      <c r="AN41" s="341" t="str">
        <f t="shared" si="14"/>
        <v/>
      </c>
      <c r="AO41" s="341" t="str">
        <f t="shared" si="15"/>
        <v/>
      </c>
      <c r="AP41" s="341" t="str">
        <f t="shared" si="16"/>
        <v/>
      </c>
      <c r="AQ41" s="341" t="str">
        <f t="shared" si="17"/>
        <v/>
      </c>
      <c r="AR41" s="341" t="str">
        <f t="shared" si="18"/>
        <v/>
      </c>
      <c r="AS41" s="341" t="str">
        <f t="shared" si="19"/>
        <v/>
      </c>
      <c r="AT41" s="341" t="str">
        <f t="shared" si="20"/>
        <v/>
      </c>
      <c r="AU41" s="341" t="str">
        <f t="shared" si="21"/>
        <v/>
      </c>
      <c r="AV41" s="341" t="str">
        <f t="shared" si="22"/>
        <v/>
      </c>
      <c r="AW41" s="341" t="str">
        <f t="shared" si="23"/>
        <v/>
      </c>
      <c r="AX41" s="341" t="str">
        <f t="shared" si="24"/>
        <v/>
      </c>
      <c r="AY41" s="341" t="str">
        <f t="shared" si="25"/>
        <v/>
      </c>
      <c r="AZ41" s="341" t="str">
        <f t="shared" si="26"/>
        <v/>
      </c>
      <c r="BA41" s="341" t="str">
        <f t="shared" si="27"/>
        <v/>
      </c>
      <c r="BB41" s="341" t="str">
        <f t="shared" si="28"/>
        <v/>
      </c>
      <c r="BC41" s="341" t="str">
        <f t="shared" si="29"/>
        <v/>
      </c>
      <c r="BD41" s="341" t="str">
        <f t="shared" si="30"/>
        <v/>
      </c>
      <c r="BF41" s="341" t="str">
        <f t="shared" si="31"/>
        <v/>
      </c>
      <c r="BG41" s="341" t="str">
        <f t="shared" si="32"/>
        <v/>
      </c>
      <c r="BH41" s="341" t="str">
        <f t="shared" si="33"/>
        <v/>
      </c>
      <c r="BI41" s="341" t="str">
        <f t="shared" si="34"/>
        <v/>
      </c>
      <c r="BJ41" s="341" t="str">
        <f t="shared" si="35"/>
        <v/>
      </c>
      <c r="BK41" s="341" t="str">
        <f t="shared" si="36"/>
        <v/>
      </c>
      <c r="BL41" s="341" t="str">
        <f t="shared" si="37"/>
        <v/>
      </c>
      <c r="BM41" s="341" t="str">
        <f t="shared" si="38"/>
        <v/>
      </c>
      <c r="BN41" s="341" t="str">
        <f t="shared" si="39"/>
        <v/>
      </c>
      <c r="BO41" s="341" t="str">
        <f t="shared" si="40"/>
        <v/>
      </c>
    </row>
    <row r="42" spans="1:67" ht="13.5" customHeight="1" x14ac:dyDescent="0.25">
      <c r="A42" s="13"/>
      <c r="B42" s="429"/>
      <c r="C42" s="429"/>
      <c r="D42" s="429"/>
      <c r="E42" s="429"/>
      <c r="F42" s="429"/>
      <c r="G42" s="429"/>
      <c r="H42" s="430"/>
      <c r="I42" s="431"/>
      <c r="J42" s="14"/>
      <c r="K42" s="14"/>
      <c r="L42" s="14"/>
      <c r="M42" s="298" t="str">
        <f t="shared" si="12"/>
        <v/>
      </c>
      <c r="N42" s="299" t="str">
        <f t="shared" si="13"/>
        <v/>
      </c>
      <c r="O42" s="22"/>
      <c r="P42" s="22"/>
      <c r="Q42" s="304" t="str">
        <f t="shared" si="43"/>
        <v/>
      </c>
      <c r="R42" s="299" t="str">
        <f t="shared" si="44"/>
        <v/>
      </c>
      <c r="S42" s="305" t="str">
        <f t="shared" si="45"/>
        <v/>
      </c>
      <c r="T42" s="305" t="str">
        <f t="shared" si="46"/>
        <v/>
      </c>
      <c r="U42" s="306" t="str">
        <f t="shared" si="47"/>
        <v/>
      </c>
      <c r="V42" s="307" t="str">
        <f t="shared" si="5"/>
        <v/>
      </c>
      <c r="W42" s="307" t="str">
        <f t="shared" si="6"/>
        <v/>
      </c>
      <c r="X42" s="307" t="str">
        <f t="shared" si="7"/>
        <v/>
      </c>
      <c r="Y42" s="307" t="str">
        <f t="shared" si="8"/>
        <v/>
      </c>
      <c r="Z42" s="307" t="str">
        <f t="shared" si="48"/>
        <v/>
      </c>
      <c r="AA42" s="307" t="str">
        <f t="shared" si="49"/>
        <v/>
      </c>
      <c r="AB42" s="307" t="str">
        <f t="shared" si="50"/>
        <v/>
      </c>
      <c r="AD42" s="290"/>
      <c r="AE42" s="337" t="s">
        <v>52</v>
      </c>
      <c r="AF42" s="260">
        <f>COUNTIF(Z$1:Z$51,"HD")</f>
        <v>0</v>
      </c>
      <c r="AG42" s="275" t="e">
        <f t="shared" si="55"/>
        <v>#DIV/0!</v>
      </c>
      <c r="AH42" s="239" t="e">
        <f t="shared" si="56"/>
        <v>#DIV/0!</v>
      </c>
      <c r="AN42" s="341" t="str">
        <f t="shared" si="14"/>
        <v/>
      </c>
      <c r="AO42" s="341" t="str">
        <f t="shared" si="15"/>
        <v/>
      </c>
      <c r="AP42" s="341" t="str">
        <f t="shared" si="16"/>
        <v/>
      </c>
      <c r="AQ42" s="341" t="str">
        <f t="shared" si="17"/>
        <v/>
      </c>
      <c r="AR42" s="341" t="str">
        <f t="shared" si="18"/>
        <v/>
      </c>
      <c r="AS42" s="341" t="str">
        <f t="shared" si="19"/>
        <v/>
      </c>
      <c r="AT42" s="341" t="str">
        <f t="shared" si="20"/>
        <v/>
      </c>
      <c r="AU42" s="341" t="str">
        <f t="shared" si="21"/>
        <v/>
      </c>
      <c r="AV42" s="341" t="str">
        <f t="shared" si="22"/>
        <v/>
      </c>
      <c r="AW42" s="341" t="str">
        <f t="shared" si="23"/>
        <v/>
      </c>
      <c r="AX42" s="341" t="str">
        <f t="shared" si="24"/>
        <v/>
      </c>
      <c r="AY42" s="341" t="str">
        <f t="shared" si="25"/>
        <v/>
      </c>
      <c r="AZ42" s="341" t="str">
        <f t="shared" si="26"/>
        <v/>
      </c>
      <c r="BA42" s="341" t="str">
        <f t="shared" si="27"/>
        <v/>
      </c>
      <c r="BB42" s="341" t="str">
        <f t="shared" si="28"/>
        <v/>
      </c>
      <c r="BC42" s="341" t="str">
        <f t="shared" si="29"/>
        <v/>
      </c>
      <c r="BD42" s="341" t="str">
        <f t="shared" si="30"/>
        <v/>
      </c>
      <c r="BF42" s="341" t="str">
        <f t="shared" si="31"/>
        <v/>
      </c>
      <c r="BG42" s="341" t="str">
        <f t="shared" si="32"/>
        <v/>
      </c>
      <c r="BH42" s="341" t="str">
        <f t="shared" si="33"/>
        <v/>
      </c>
      <c r="BI42" s="341" t="str">
        <f t="shared" si="34"/>
        <v/>
      </c>
      <c r="BJ42" s="341" t="str">
        <f t="shared" si="35"/>
        <v/>
      </c>
      <c r="BK42" s="341" t="str">
        <f t="shared" si="36"/>
        <v/>
      </c>
      <c r="BL42" s="341" t="str">
        <f t="shared" si="37"/>
        <v/>
      </c>
      <c r="BM42" s="341" t="str">
        <f t="shared" si="38"/>
        <v/>
      </c>
      <c r="BN42" s="341" t="str">
        <f t="shared" si="39"/>
        <v/>
      </c>
      <c r="BO42" s="341" t="str">
        <f t="shared" si="40"/>
        <v/>
      </c>
    </row>
    <row r="43" spans="1:67" ht="13.5" customHeight="1" x14ac:dyDescent="0.25">
      <c r="A43" s="13"/>
      <c r="B43" s="20"/>
      <c r="C43" s="20"/>
      <c r="D43" s="20"/>
      <c r="E43" s="20"/>
      <c r="F43" s="20"/>
      <c r="G43" s="20"/>
      <c r="H43" s="427"/>
      <c r="I43" s="428"/>
      <c r="J43" s="14"/>
      <c r="K43" s="14"/>
      <c r="L43" s="14"/>
      <c r="M43" s="298" t="str">
        <f t="shared" si="12"/>
        <v/>
      </c>
      <c r="N43" s="299" t="str">
        <f t="shared" si="13"/>
        <v/>
      </c>
      <c r="O43" s="22"/>
      <c r="P43" s="22"/>
      <c r="Q43" s="304" t="str">
        <f t="shared" si="43"/>
        <v/>
      </c>
      <c r="R43" s="299" t="str">
        <f t="shared" si="44"/>
        <v/>
      </c>
      <c r="S43" s="305" t="str">
        <f t="shared" si="45"/>
        <v/>
      </c>
      <c r="T43" s="305" t="str">
        <f t="shared" si="46"/>
        <v/>
      </c>
      <c r="U43" s="306" t="str">
        <f t="shared" si="47"/>
        <v/>
      </c>
      <c r="V43" s="307" t="str">
        <f t="shared" si="5"/>
        <v/>
      </c>
      <c r="W43" s="307" t="str">
        <f t="shared" si="6"/>
        <v/>
      </c>
      <c r="X43" s="307" t="str">
        <f t="shared" si="7"/>
        <v/>
      </c>
      <c r="Y43" s="307" t="str">
        <f t="shared" si="8"/>
        <v/>
      </c>
      <c r="Z43" s="307" t="str">
        <f t="shared" si="48"/>
        <v/>
      </c>
      <c r="AA43" s="307" t="str">
        <f t="shared" si="49"/>
        <v/>
      </c>
      <c r="AB43" s="307" t="str">
        <f t="shared" si="50"/>
        <v/>
      </c>
      <c r="AD43" s="290"/>
      <c r="AE43" s="337" t="s">
        <v>53</v>
      </c>
      <c r="AF43" s="260">
        <f>COUNTIF(Z$1:Z$51,"HA")</f>
        <v>0</v>
      </c>
      <c r="AG43" s="275" t="e">
        <f t="shared" si="55"/>
        <v>#DIV/0!</v>
      </c>
      <c r="AH43" s="239" t="e">
        <f t="shared" si="56"/>
        <v>#DIV/0!</v>
      </c>
      <c r="AN43" s="341" t="str">
        <f t="shared" si="14"/>
        <v/>
      </c>
      <c r="AO43" s="341" t="str">
        <f t="shared" si="15"/>
        <v/>
      </c>
      <c r="AP43" s="341" t="str">
        <f t="shared" si="16"/>
        <v/>
      </c>
      <c r="AQ43" s="341" t="str">
        <f t="shared" si="17"/>
        <v/>
      </c>
      <c r="AR43" s="341" t="str">
        <f t="shared" si="18"/>
        <v/>
      </c>
      <c r="AS43" s="341" t="str">
        <f t="shared" si="19"/>
        <v/>
      </c>
      <c r="AT43" s="341" t="str">
        <f t="shared" si="20"/>
        <v/>
      </c>
      <c r="AU43" s="341" t="str">
        <f t="shared" si="21"/>
        <v/>
      </c>
      <c r="AV43" s="341" t="str">
        <f t="shared" si="22"/>
        <v/>
      </c>
      <c r="AW43" s="341" t="str">
        <f t="shared" si="23"/>
        <v/>
      </c>
      <c r="AX43" s="341" t="str">
        <f t="shared" si="24"/>
        <v/>
      </c>
      <c r="AY43" s="341" t="str">
        <f t="shared" si="25"/>
        <v/>
      </c>
      <c r="AZ43" s="341" t="str">
        <f t="shared" si="26"/>
        <v/>
      </c>
      <c r="BA43" s="341" t="str">
        <f t="shared" si="27"/>
        <v/>
      </c>
      <c r="BB43" s="341" t="str">
        <f t="shared" si="28"/>
        <v/>
      </c>
      <c r="BC43" s="341" t="str">
        <f t="shared" si="29"/>
        <v/>
      </c>
      <c r="BD43" s="341" t="str">
        <f t="shared" si="30"/>
        <v/>
      </c>
      <c r="BF43" s="341" t="str">
        <f t="shared" si="31"/>
        <v/>
      </c>
      <c r="BG43" s="341" t="str">
        <f t="shared" si="32"/>
        <v/>
      </c>
      <c r="BH43" s="341" t="str">
        <f t="shared" si="33"/>
        <v/>
      </c>
      <c r="BI43" s="341" t="str">
        <f t="shared" si="34"/>
        <v/>
      </c>
      <c r="BJ43" s="341" t="str">
        <f t="shared" si="35"/>
        <v/>
      </c>
      <c r="BK43" s="341" t="str">
        <f t="shared" si="36"/>
        <v/>
      </c>
      <c r="BL43" s="341" t="str">
        <f t="shared" si="37"/>
        <v/>
      </c>
      <c r="BM43" s="341" t="str">
        <f t="shared" si="38"/>
        <v/>
      </c>
      <c r="BN43" s="341" t="str">
        <f t="shared" si="39"/>
        <v/>
      </c>
      <c r="BO43" s="341" t="str">
        <f t="shared" si="40"/>
        <v/>
      </c>
    </row>
    <row r="44" spans="1:67" ht="13.5" customHeight="1" x14ac:dyDescent="0.25">
      <c r="A44" s="13"/>
      <c r="B44" s="429"/>
      <c r="C44" s="429"/>
      <c r="D44" s="429"/>
      <c r="E44" s="429"/>
      <c r="F44" s="429"/>
      <c r="G44" s="429"/>
      <c r="H44" s="432"/>
      <c r="I44" s="431"/>
      <c r="J44" s="14"/>
      <c r="K44" s="20"/>
      <c r="L44" s="20"/>
      <c r="M44" s="298" t="str">
        <f t="shared" si="12"/>
        <v/>
      </c>
      <c r="N44" s="299" t="str">
        <f t="shared" si="13"/>
        <v/>
      </c>
      <c r="O44" s="22"/>
      <c r="P44" s="22"/>
      <c r="Q44" s="304" t="str">
        <f t="shared" si="43"/>
        <v/>
      </c>
      <c r="R44" s="299" t="str">
        <f t="shared" si="44"/>
        <v/>
      </c>
      <c r="S44" s="305" t="str">
        <f t="shared" si="45"/>
        <v/>
      </c>
      <c r="T44" s="305" t="str">
        <f t="shared" si="46"/>
        <v/>
      </c>
      <c r="U44" s="306" t="str">
        <f t="shared" si="47"/>
        <v/>
      </c>
      <c r="V44" s="307" t="str">
        <f t="shared" si="5"/>
        <v/>
      </c>
      <c r="W44" s="307" t="str">
        <f t="shared" si="6"/>
        <v/>
      </c>
      <c r="X44" s="307" t="str">
        <f t="shared" si="7"/>
        <v/>
      </c>
      <c r="Y44" s="307" t="str">
        <f t="shared" si="8"/>
        <v/>
      </c>
      <c r="Z44" s="307" t="str">
        <f t="shared" si="48"/>
        <v/>
      </c>
      <c r="AA44" s="307" t="str">
        <f t="shared" si="49"/>
        <v/>
      </c>
      <c r="AB44" s="307" t="str">
        <f t="shared" si="50"/>
        <v/>
      </c>
      <c r="AD44" s="288"/>
      <c r="AE44" s="337" t="s">
        <v>54</v>
      </c>
      <c r="AF44" s="260">
        <f>COUNTIF(Z$1:Z$51,"DH")</f>
        <v>0</v>
      </c>
      <c r="AG44" s="275" t="e">
        <f t="shared" si="55"/>
        <v>#DIV/0!</v>
      </c>
      <c r="AH44" s="239" t="e">
        <f t="shared" si="56"/>
        <v>#DIV/0!</v>
      </c>
      <c r="AN44" s="341" t="str">
        <f t="shared" si="14"/>
        <v/>
      </c>
      <c r="AO44" s="341" t="str">
        <f t="shared" si="15"/>
        <v/>
      </c>
      <c r="AP44" s="341" t="str">
        <f t="shared" si="16"/>
        <v/>
      </c>
      <c r="AQ44" s="341" t="str">
        <f t="shared" si="17"/>
        <v/>
      </c>
      <c r="AR44" s="341" t="str">
        <f t="shared" si="18"/>
        <v/>
      </c>
      <c r="AS44" s="341" t="str">
        <f t="shared" si="19"/>
        <v/>
      </c>
      <c r="AT44" s="341" t="str">
        <f t="shared" si="20"/>
        <v/>
      </c>
      <c r="AU44" s="341" t="str">
        <f t="shared" si="21"/>
        <v/>
      </c>
      <c r="AV44" s="341" t="str">
        <f t="shared" si="22"/>
        <v/>
      </c>
      <c r="AW44" s="341" t="str">
        <f t="shared" si="23"/>
        <v/>
      </c>
      <c r="AX44" s="341" t="str">
        <f t="shared" si="24"/>
        <v/>
      </c>
      <c r="AY44" s="341" t="str">
        <f t="shared" si="25"/>
        <v/>
      </c>
      <c r="AZ44" s="341" t="str">
        <f t="shared" si="26"/>
        <v/>
      </c>
      <c r="BA44" s="341" t="str">
        <f t="shared" si="27"/>
        <v/>
      </c>
      <c r="BB44" s="341" t="str">
        <f t="shared" si="28"/>
        <v/>
      </c>
      <c r="BC44" s="341" t="str">
        <f t="shared" si="29"/>
        <v/>
      </c>
      <c r="BD44" s="341" t="str">
        <f t="shared" si="30"/>
        <v/>
      </c>
      <c r="BF44" s="341" t="str">
        <f t="shared" si="31"/>
        <v/>
      </c>
      <c r="BG44" s="341" t="str">
        <f t="shared" si="32"/>
        <v/>
      </c>
      <c r="BH44" s="341" t="str">
        <f t="shared" si="33"/>
        <v/>
      </c>
      <c r="BI44" s="341" t="str">
        <f t="shared" si="34"/>
        <v/>
      </c>
      <c r="BJ44" s="341" t="str">
        <f t="shared" si="35"/>
        <v/>
      </c>
      <c r="BK44" s="341" t="str">
        <f t="shared" si="36"/>
        <v/>
      </c>
      <c r="BL44" s="341" t="str">
        <f t="shared" si="37"/>
        <v/>
      </c>
      <c r="BM44" s="341" t="str">
        <f t="shared" si="38"/>
        <v/>
      </c>
      <c r="BN44" s="341" t="str">
        <f t="shared" si="39"/>
        <v/>
      </c>
      <c r="BO44" s="341" t="str">
        <f t="shared" si="40"/>
        <v/>
      </c>
    </row>
    <row r="45" spans="1:67" ht="13.5" customHeight="1" x14ac:dyDescent="0.25">
      <c r="A45" s="13"/>
      <c r="B45" s="20"/>
      <c r="C45" s="20"/>
      <c r="D45" s="20"/>
      <c r="E45" s="20"/>
      <c r="F45" s="20"/>
      <c r="G45" s="20"/>
      <c r="H45" s="427"/>
      <c r="I45" s="428"/>
      <c r="J45" s="14"/>
      <c r="K45" s="14"/>
      <c r="L45" s="14"/>
      <c r="M45" s="298" t="str">
        <f t="shared" si="12"/>
        <v/>
      </c>
      <c r="N45" s="299" t="str">
        <f t="shared" si="13"/>
        <v/>
      </c>
      <c r="O45" s="22"/>
      <c r="P45" s="22"/>
      <c r="Q45" s="304" t="str">
        <f t="shared" si="43"/>
        <v/>
      </c>
      <c r="R45" s="299" t="str">
        <f t="shared" si="44"/>
        <v/>
      </c>
      <c r="S45" s="305" t="str">
        <f t="shared" si="45"/>
        <v/>
      </c>
      <c r="T45" s="305" t="str">
        <f t="shared" si="46"/>
        <v/>
      </c>
      <c r="U45" s="306" t="str">
        <f t="shared" si="47"/>
        <v/>
      </c>
      <c r="V45" s="307" t="str">
        <f t="shared" si="5"/>
        <v/>
      </c>
      <c r="W45" s="307" t="str">
        <f t="shared" si="6"/>
        <v/>
      </c>
      <c r="X45" s="307" t="str">
        <f t="shared" si="7"/>
        <v/>
      </c>
      <c r="Y45" s="307" t="str">
        <f t="shared" si="8"/>
        <v/>
      </c>
      <c r="Z45" s="307" t="str">
        <f t="shared" si="48"/>
        <v/>
      </c>
      <c r="AA45" s="307" t="str">
        <f t="shared" si="49"/>
        <v/>
      </c>
      <c r="AB45" s="307" t="str">
        <f t="shared" si="50"/>
        <v/>
      </c>
      <c r="AE45" s="337" t="s">
        <v>55</v>
      </c>
      <c r="AF45" s="260">
        <f>COUNTIF(Z$1:Z$51,"DD")</f>
        <v>0</v>
      </c>
      <c r="AG45" s="275" t="e">
        <f t="shared" si="55"/>
        <v>#DIV/0!</v>
      </c>
      <c r="AH45" s="239" t="e">
        <f t="shared" si="56"/>
        <v>#DIV/0!</v>
      </c>
      <c r="AJ45" s="382"/>
      <c r="AN45" s="341" t="str">
        <f t="shared" si="14"/>
        <v/>
      </c>
      <c r="AO45" s="341" t="str">
        <f t="shared" si="15"/>
        <v/>
      </c>
      <c r="AP45" s="341" t="str">
        <f t="shared" si="16"/>
        <v/>
      </c>
      <c r="AQ45" s="341" t="str">
        <f t="shared" si="17"/>
        <v/>
      </c>
      <c r="AR45" s="341" t="str">
        <f t="shared" si="18"/>
        <v/>
      </c>
      <c r="AS45" s="341" t="str">
        <f t="shared" si="19"/>
        <v/>
      </c>
      <c r="AT45" s="341" t="str">
        <f t="shared" si="20"/>
        <v/>
      </c>
      <c r="AU45" s="341" t="str">
        <f t="shared" si="21"/>
        <v/>
      </c>
      <c r="AV45" s="341" t="str">
        <f t="shared" si="22"/>
        <v/>
      </c>
      <c r="AW45" s="341" t="str">
        <f t="shared" si="23"/>
        <v/>
      </c>
      <c r="AX45" s="341" t="str">
        <f t="shared" si="24"/>
        <v/>
      </c>
      <c r="AY45" s="341" t="str">
        <f t="shared" si="25"/>
        <v/>
      </c>
      <c r="AZ45" s="341" t="str">
        <f t="shared" si="26"/>
        <v/>
      </c>
      <c r="BA45" s="341" t="str">
        <f t="shared" si="27"/>
        <v/>
      </c>
      <c r="BB45" s="341" t="str">
        <f t="shared" si="28"/>
        <v/>
      </c>
      <c r="BC45" s="341" t="str">
        <f t="shared" si="29"/>
        <v/>
      </c>
      <c r="BD45" s="341" t="str">
        <f t="shared" si="30"/>
        <v/>
      </c>
      <c r="BF45" s="341" t="str">
        <f t="shared" si="31"/>
        <v/>
      </c>
      <c r="BG45" s="341" t="str">
        <f t="shared" si="32"/>
        <v/>
      </c>
      <c r="BH45" s="341" t="str">
        <f t="shared" si="33"/>
        <v/>
      </c>
      <c r="BI45" s="341" t="str">
        <f t="shared" si="34"/>
        <v/>
      </c>
      <c r="BJ45" s="341" t="str">
        <f t="shared" si="35"/>
        <v/>
      </c>
      <c r="BK45" s="341" t="str">
        <f t="shared" si="36"/>
        <v/>
      </c>
      <c r="BL45" s="341" t="str">
        <f t="shared" si="37"/>
        <v/>
      </c>
      <c r="BM45" s="341" t="str">
        <f t="shared" si="38"/>
        <v/>
      </c>
      <c r="BN45" s="341" t="str">
        <f t="shared" si="39"/>
        <v/>
      </c>
      <c r="BO45" s="341" t="str">
        <f t="shared" si="40"/>
        <v/>
      </c>
    </row>
    <row r="46" spans="1:67" ht="13.5" customHeight="1" x14ac:dyDescent="0.25">
      <c r="A46" s="13"/>
      <c r="B46" s="429"/>
      <c r="C46" s="429"/>
      <c r="D46" s="429"/>
      <c r="E46" s="429"/>
      <c r="F46" s="429"/>
      <c r="G46" s="429"/>
      <c r="H46" s="432"/>
      <c r="I46" s="431"/>
      <c r="J46" s="14"/>
      <c r="K46" s="20"/>
      <c r="L46" s="20"/>
      <c r="M46" s="298" t="str">
        <f t="shared" si="12"/>
        <v/>
      </c>
      <c r="N46" s="299" t="str">
        <f t="shared" si="13"/>
        <v/>
      </c>
      <c r="O46" s="22"/>
      <c r="P46" s="22"/>
      <c r="Q46" s="304" t="str">
        <f t="shared" si="43"/>
        <v/>
      </c>
      <c r="R46" s="299" t="str">
        <f t="shared" si="44"/>
        <v/>
      </c>
      <c r="S46" s="305" t="str">
        <f t="shared" si="45"/>
        <v/>
      </c>
      <c r="T46" s="305" t="str">
        <f t="shared" si="46"/>
        <v/>
      </c>
      <c r="U46" s="306" t="str">
        <f t="shared" si="47"/>
        <v/>
      </c>
      <c r="V46" s="307" t="str">
        <f t="shared" si="5"/>
        <v/>
      </c>
      <c r="W46" s="307" t="str">
        <f t="shared" si="6"/>
        <v/>
      </c>
      <c r="X46" s="307" t="str">
        <f t="shared" si="7"/>
        <v/>
      </c>
      <c r="Y46" s="307" t="str">
        <f t="shared" si="8"/>
        <v/>
      </c>
      <c r="Z46" s="307" t="str">
        <f t="shared" si="48"/>
        <v/>
      </c>
      <c r="AA46" s="307" t="str">
        <f t="shared" si="49"/>
        <v/>
      </c>
      <c r="AB46" s="307" t="str">
        <f t="shared" si="50"/>
        <v/>
      </c>
      <c r="AE46" s="337" t="s">
        <v>56</v>
      </c>
      <c r="AF46" s="260">
        <f>COUNTIF(Z$1:Z$51,"DA")</f>
        <v>0</v>
      </c>
      <c r="AG46" s="275" t="e">
        <f t="shared" si="55"/>
        <v>#DIV/0!</v>
      </c>
      <c r="AH46" s="239" t="e">
        <f t="shared" si="56"/>
        <v>#DIV/0!</v>
      </c>
      <c r="AN46" s="341" t="str">
        <f t="shared" si="14"/>
        <v/>
      </c>
      <c r="AO46" s="341" t="str">
        <f t="shared" si="15"/>
        <v/>
      </c>
      <c r="AP46" s="341" t="str">
        <f t="shared" si="16"/>
        <v/>
      </c>
      <c r="AQ46" s="341" t="str">
        <f t="shared" si="17"/>
        <v/>
      </c>
      <c r="AR46" s="341" t="str">
        <f t="shared" si="18"/>
        <v/>
      </c>
      <c r="AS46" s="341" t="str">
        <f t="shared" si="19"/>
        <v/>
      </c>
      <c r="AT46" s="341" t="str">
        <f t="shared" si="20"/>
        <v/>
      </c>
      <c r="AU46" s="341" t="str">
        <f t="shared" si="21"/>
        <v/>
      </c>
      <c r="AV46" s="341" t="str">
        <f t="shared" si="22"/>
        <v/>
      </c>
      <c r="AW46" s="341" t="str">
        <f t="shared" si="23"/>
        <v/>
      </c>
      <c r="AX46" s="341" t="str">
        <f t="shared" si="24"/>
        <v/>
      </c>
      <c r="AY46" s="341" t="str">
        <f t="shared" si="25"/>
        <v/>
      </c>
      <c r="AZ46" s="341" t="str">
        <f t="shared" si="26"/>
        <v/>
      </c>
      <c r="BA46" s="341" t="str">
        <f t="shared" si="27"/>
        <v/>
      </c>
      <c r="BB46" s="341" t="str">
        <f t="shared" si="28"/>
        <v/>
      </c>
      <c r="BC46" s="341" t="str">
        <f t="shared" si="29"/>
        <v/>
      </c>
      <c r="BD46" s="341" t="str">
        <f t="shared" si="30"/>
        <v/>
      </c>
      <c r="BF46" s="341" t="str">
        <f t="shared" si="31"/>
        <v/>
      </c>
      <c r="BG46" s="341" t="str">
        <f t="shared" si="32"/>
        <v/>
      </c>
      <c r="BH46" s="341" t="str">
        <f t="shared" si="33"/>
        <v/>
      </c>
      <c r="BI46" s="341" t="str">
        <f t="shared" si="34"/>
        <v/>
      </c>
      <c r="BJ46" s="341" t="str">
        <f t="shared" si="35"/>
        <v/>
      </c>
      <c r="BK46" s="341" t="str">
        <f t="shared" si="36"/>
        <v/>
      </c>
      <c r="BL46" s="341" t="str">
        <f t="shared" si="37"/>
        <v/>
      </c>
      <c r="BM46" s="341" t="str">
        <f t="shared" si="38"/>
        <v/>
      </c>
      <c r="BN46" s="341" t="str">
        <f t="shared" si="39"/>
        <v/>
      </c>
      <c r="BO46" s="341" t="str">
        <f t="shared" si="40"/>
        <v/>
      </c>
    </row>
    <row r="47" spans="1:67" ht="13.5" customHeight="1" x14ac:dyDescent="0.25">
      <c r="A47" s="13"/>
      <c r="B47" s="20"/>
      <c r="C47" s="20"/>
      <c r="D47" s="20"/>
      <c r="E47" s="20"/>
      <c r="F47" s="20"/>
      <c r="G47" s="20"/>
      <c r="H47" s="427"/>
      <c r="I47" s="428"/>
      <c r="J47" s="14"/>
      <c r="K47" s="14"/>
      <c r="L47" s="14"/>
      <c r="M47" s="298" t="str">
        <f t="shared" si="12"/>
        <v/>
      </c>
      <c r="N47" s="299" t="str">
        <f t="shared" si="13"/>
        <v/>
      </c>
      <c r="O47" s="22"/>
      <c r="P47" s="22"/>
      <c r="Q47" s="304" t="str">
        <f t="shared" si="43"/>
        <v/>
      </c>
      <c r="R47" s="299" t="str">
        <f t="shared" si="44"/>
        <v/>
      </c>
      <c r="S47" s="305" t="str">
        <f t="shared" si="45"/>
        <v/>
      </c>
      <c r="T47" s="305" t="str">
        <f t="shared" si="46"/>
        <v/>
      </c>
      <c r="U47" s="306" t="str">
        <f t="shared" si="47"/>
        <v/>
      </c>
      <c r="V47" s="307" t="str">
        <f t="shared" si="5"/>
        <v/>
      </c>
      <c r="W47" s="307" t="str">
        <f t="shared" si="6"/>
        <v/>
      </c>
      <c r="X47" s="307" t="str">
        <f t="shared" si="7"/>
        <v/>
      </c>
      <c r="Y47" s="307" t="str">
        <f t="shared" si="8"/>
        <v/>
      </c>
      <c r="Z47" s="307" t="str">
        <f t="shared" si="48"/>
        <v/>
      </c>
      <c r="AA47" s="307" t="str">
        <f t="shared" si="49"/>
        <v/>
      </c>
      <c r="AB47" s="307" t="str">
        <f t="shared" si="50"/>
        <v/>
      </c>
      <c r="AE47" s="337" t="s">
        <v>57</v>
      </c>
      <c r="AF47" s="260">
        <f>COUNTIF(Z$1:Z$51,"AH")</f>
        <v>0</v>
      </c>
      <c r="AG47" s="275" t="e">
        <f t="shared" si="55"/>
        <v>#DIV/0!</v>
      </c>
      <c r="AH47" s="239" t="e">
        <f t="shared" si="56"/>
        <v>#DIV/0!</v>
      </c>
      <c r="AN47" s="341" t="str">
        <f t="shared" si="14"/>
        <v/>
      </c>
      <c r="AO47" s="341" t="str">
        <f t="shared" si="15"/>
        <v/>
      </c>
      <c r="AP47" s="341" t="str">
        <f t="shared" si="16"/>
        <v/>
      </c>
      <c r="AQ47" s="341" t="str">
        <f t="shared" si="17"/>
        <v/>
      </c>
      <c r="AR47" s="341" t="str">
        <f t="shared" si="18"/>
        <v/>
      </c>
      <c r="AS47" s="341" t="str">
        <f t="shared" si="19"/>
        <v/>
      </c>
      <c r="AT47" s="341" t="str">
        <f t="shared" si="20"/>
        <v/>
      </c>
      <c r="AU47" s="341" t="str">
        <f t="shared" si="21"/>
        <v/>
      </c>
      <c r="AV47" s="341" t="str">
        <f t="shared" si="22"/>
        <v/>
      </c>
      <c r="AW47" s="341" t="str">
        <f t="shared" si="23"/>
        <v/>
      </c>
      <c r="AX47" s="341" t="str">
        <f t="shared" si="24"/>
        <v/>
      </c>
      <c r="AY47" s="341" t="str">
        <f t="shared" si="25"/>
        <v/>
      </c>
      <c r="AZ47" s="341" t="str">
        <f t="shared" si="26"/>
        <v/>
      </c>
      <c r="BA47" s="341" t="str">
        <f t="shared" si="27"/>
        <v/>
      </c>
      <c r="BB47" s="341" t="str">
        <f t="shared" si="28"/>
        <v/>
      </c>
      <c r="BC47" s="341" t="str">
        <f t="shared" si="29"/>
        <v/>
      </c>
      <c r="BD47" s="341" t="str">
        <f t="shared" si="30"/>
        <v/>
      </c>
      <c r="BF47" s="341" t="str">
        <f t="shared" si="31"/>
        <v/>
      </c>
      <c r="BG47" s="341" t="str">
        <f t="shared" si="32"/>
        <v/>
      </c>
      <c r="BH47" s="341" t="str">
        <f t="shared" si="33"/>
        <v/>
      </c>
      <c r="BI47" s="341" t="str">
        <f t="shared" si="34"/>
        <v/>
      </c>
      <c r="BJ47" s="341" t="str">
        <f t="shared" si="35"/>
        <v/>
      </c>
      <c r="BK47" s="341" t="str">
        <f t="shared" si="36"/>
        <v/>
      </c>
      <c r="BL47" s="341" t="str">
        <f t="shared" si="37"/>
        <v/>
      </c>
      <c r="BM47" s="341" t="str">
        <f t="shared" si="38"/>
        <v/>
      </c>
      <c r="BN47" s="341" t="str">
        <f t="shared" si="39"/>
        <v/>
      </c>
      <c r="BO47" s="341" t="str">
        <f t="shared" si="40"/>
        <v/>
      </c>
    </row>
    <row r="48" spans="1:67" ht="13.5" customHeight="1" x14ac:dyDescent="0.25">
      <c r="A48" s="13"/>
      <c r="B48" s="20"/>
      <c r="C48" s="20"/>
      <c r="D48" s="20"/>
      <c r="E48" s="20"/>
      <c r="F48" s="20"/>
      <c r="G48" s="20"/>
      <c r="H48" s="427"/>
      <c r="I48" s="428"/>
      <c r="J48" s="14"/>
      <c r="K48" s="20"/>
      <c r="L48" s="20"/>
      <c r="M48" s="298" t="str">
        <f t="shared" si="12"/>
        <v/>
      </c>
      <c r="N48" s="299" t="str">
        <f t="shared" si="13"/>
        <v/>
      </c>
      <c r="O48" s="22"/>
      <c r="P48" s="22"/>
      <c r="Q48" s="304" t="str">
        <f t="shared" si="43"/>
        <v/>
      </c>
      <c r="R48" s="299" t="str">
        <f t="shared" si="44"/>
        <v/>
      </c>
      <c r="S48" s="305" t="str">
        <f t="shared" si="45"/>
        <v/>
      </c>
      <c r="T48" s="305" t="str">
        <f t="shared" si="46"/>
        <v/>
      </c>
      <c r="U48" s="306" t="str">
        <f t="shared" si="47"/>
        <v/>
      </c>
      <c r="V48" s="307" t="str">
        <f t="shared" si="5"/>
        <v/>
      </c>
      <c r="W48" s="307" t="str">
        <f t="shared" si="6"/>
        <v/>
      </c>
      <c r="X48" s="307" t="str">
        <f t="shared" si="7"/>
        <v/>
      </c>
      <c r="Y48" s="307" t="str">
        <f t="shared" si="8"/>
        <v/>
      </c>
      <c r="Z48" s="307" t="str">
        <f t="shared" si="48"/>
        <v/>
      </c>
      <c r="AA48" s="307" t="str">
        <f t="shared" si="49"/>
        <v/>
      </c>
      <c r="AB48" s="307" t="str">
        <f t="shared" si="50"/>
        <v/>
      </c>
      <c r="AE48" s="337" t="s">
        <v>58</v>
      </c>
      <c r="AF48" s="260">
        <f>COUNTIF(Z$1:Z$51,"AD")</f>
        <v>0</v>
      </c>
      <c r="AG48" s="275" t="e">
        <f t="shared" si="55"/>
        <v>#DIV/0!</v>
      </c>
      <c r="AH48" s="239" t="e">
        <f t="shared" si="56"/>
        <v>#DIV/0!</v>
      </c>
      <c r="AN48" s="341" t="str">
        <f t="shared" si="14"/>
        <v/>
      </c>
      <c r="AO48" s="341" t="str">
        <f t="shared" si="15"/>
        <v/>
      </c>
      <c r="AP48" s="341" t="str">
        <f t="shared" si="16"/>
        <v/>
      </c>
      <c r="AQ48" s="341" t="str">
        <f t="shared" si="17"/>
        <v/>
      </c>
      <c r="AR48" s="341" t="str">
        <f t="shared" si="18"/>
        <v/>
      </c>
      <c r="AS48" s="341" t="str">
        <f t="shared" si="19"/>
        <v/>
      </c>
      <c r="AT48" s="341" t="str">
        <f t="shared" si="20"/>
        <v/>
      </c>
      <c r="AU48" s="341" t="str">
        <f t="shared" si="21"/>
        <v/>
      </c>
      <c r="AV48" s="341" t="str">
        <f t="shared" si="22"/>
        <v/>
      </c>
      <c r="AW48" s="341" t="str">
        <f t="shared" si="23"/>
        <v/>
      </c>
      <c r="AX48" s="341" t="str">
        <f t="shared" si="24"/>
        <v/>
      </c>
      <c r="AY48" s="341" t="str">
        <f t="shared" si="25"/>
        <v/>
      </c>
      <c r="AZ48" s="341" t="str">
        <f t="shared" si="26"/>
        <v/>
      </c>
      <c r="BA48" s="341" t="str">
        <f t="shared" si="27"/>
        <v/>
      </c>
      <c r="BB48" s="341" t="str">
        <f t="shared" si="28"/>
        <v/>
      </c>
      <c r="BC48" s="341" t="str">
        <f t="shared" si="29"/>
        <v/>
      </c>
      <c r="BD48" s="341" t="str">
        <f t="shared" si="30"/>
        <v/>
      </c>
      <c r="BF48" s="341" t="str">
        <f t="shared" si="31"/>
        <v/>
      </c>
      <c r="BG48" s="341" t="str">
        <f t="shared" si="32"/>
        <v/>
      </c>
      <c r="BH48" s="341" t="str">
        <f t="shared" si="33"/>
        <v/>
      </c>
      <c r="BI48" s="341" t="str">
        <f t="shared" si="34"/>
        <v/>
      </c>
      <c r="BJ48" s="341" t="str">
        <f t="shared" si="35"/>
        <v/>
      </c>
      <c r="BK48" s="341" t="str">
        <f t="shared" si="36"/>
        <v/>
      </c>
      <c r="BL48" s="341" t="str">
        <f t="shared" si="37"/>
        <v/>
      </c>
      <c r="BM48" s="341" t="str">
        <f t="shared" si="38"/>
        <v/>
      </c>
      <c r="BN48" s="341" t="str">
        <f t="shared" si="39"/>
        <v/>
      </c>
      <c r="BO48" s="341" t="str">
        <f t="shared" si="40"/>
        <v/>
      </c>
    </row>
    <row r="49" spans="1:68" ht="13.5" customHeight="1" x14ac:dyDescent="0.25">
      <c r="A49" s="13"/>
      <c r="B49" s="20"/>
      <c r="C49" s="20"/>
      <c r="D49" s="20"/>
      <c r="E49" s="20"/>
      <c r="F49" s="20"/>
      <c r="G49" s="20"/>
      <c r="H49" s="427"/>
      <c r="I49" s="428"/>
      <c r="J49" s="14"/>
      <c r="K49" s="14"/>
      <c r="L49" s="14"/>
      <c r="M49" s="298" t="str">
        <f t="shared" si="12"/>
        <v/>
      </c>
      <c r="N49" s="299" t="str">
        <f t="shared" si="13"/>
        <v/>
      </c>
      <c r="O49" s="22"/>
      <c r="P49" s="22"/>
      <c r="Q49" s="304" t="str">
        <f t="shared" si="43"/>
        <v/>
      </c>
      <c r="R49" s="299" t="str">
        <f t="shared" si="44"/>
        <v/>
      </c>
      <c r="S49" s="305" t="str">
        <f t="shared" si="45"/>
        <v/>
      </c>
      <c r="T49" s="305" t="str">
        <f t="shared" si="46"/>
        <v/>
      </c>
      <c r="U49" s="306" t="str">
        <f t="shared" si="47"/>
        <v/>
      </c>
      <c r="V49" s="307" t="str">
        <f t="shared" si="5"/>
        <v/>
      </c>
      <c r="W49" s="307" t="str">
        <f t="shared" si="6"/>
        <v/>
      </c>
      <c r="X49" s="307" t="str">
        <f t="shared" si="7"/>
        <v/>
      </c>
      <c r="Y49" s="307" t="str">
        <f t="shared" si="8"/>
        <v/>
      </c>
      <c r="Z49" s="307" t="str">
        <f t="shared" si="48"/>
        <v/>
      </c>
      <c r="AA49" s="307" t="str">
        <f t="shared" si="49"/>
        <v/>
      </c>
      <c r="AB49" s="307" t="str">
        <f t="shared" si="50"/>
        <v/>
      </c>
      <c r="AE49" s="338" t="s">
        <v>59</v>
      </c>
      <c r="AF49" s="262">
        <f>COUNTIF(Z$1:Z$51,"AA")</f>
        <v>0</v>
      </c>
      <c r="AG49" s="277" t="e">
        <f t="shared" si="55"/>
        <v>#DIV/0!</v>
      </c>
      <c r="AH49" s="242" t="e">
        <f t="shared" si="56"/>
        <v>#DIV/0!</v>
      </c>
      <c r="AN49" s="341" t="str">
        <f t="shared" si="14"/>
        <v/>
      </c>
      <c r="AO49" s="341" t="str">
        <f t="shared" si="15"/>
        <v/>
      </c>
      <c r="AP49" s="341" t="str">
        <f t="shared" si="16"/>
        <v/>
      </c>
      <c r="AQ49" s="341" t="str">
        <f t="shared" si="17"/>
        <v/>
      </c>
      <c r="AR49" s="341" t="str">
        <f t="shared" si="18"/>
        <v/>
      </c>
      <c r="AS49" s="341" t="str">
        <f t="shared" si="19"/>
        <v/>
      </c>
      <c r="AT49" s="341" t="str">
        <f t="shared" si="20"/>
        <v/>
      </c>
      <c r="AU49" s="341" t="str">
        <f t="shared" si="21"/>
        <v/>
      </c>
      <c r="AV49" s="341" t="str">
        <f t="shared" si="22"/>
        <v/>
      </c>
      <c r="AW49" s="341" t="str">
        <f t="shared" si="23"/>
        <v/>
      </c>
      <c r="AX49" s="341" t="str">
        <f t="shared" si="24"/>
        <v/>
      </c>
      <c r="AY49" s="341" t="str">
        <f t="shared" si="25"/>
        <v/>
      </c>
      <c r="AZ49" s="341" t="str">
        <f t="shared" si="26"/>
        <v/>
      </c>
      <c r="BA49" s="341" t="str">
        <f t="shared" si="27"/>
        <v/>
      </c>
      <c r="BB49" s="341" t="str">
        <f t="shared" si="28"/>
        <v/>
      </c>
      <c r="BC49" s="341" t="str">
        <f t="shared" si="29"/>
        <v/>
      </c>
      <c r="BD49" s="341" t="str">
        <f t="shared" si="30"/>
        <v/>
      </c>
      <c r="BF49" s="341" t="str">
        <f t="shared" si="31"/>
        <v/>
      </c>
      <c r="BG49" s="341" t="str">
        <f t="shared" si="32"/>
        <v/>
      </c>
      <c r="BH49" s="341" t="str">
        <f t="shared" si="33"/>
        <v/>
      </c>
      <c r="BI49" s="341" t="str">
        <f t="shared" si="34"/>
        <v/>
      </c>
      <c r="BJ49" s="341" t="str">
        <f t="shared" si="35"/>
        <v/>
      </c>
      <c r="BK49" s="341" t="str">
        <f t="shared" si="36"/>
        <v/>
      </c>
      <c r="BL49" s="341" t="str">
        <f t="shared" si="37"/>
        <v/>
      </c>
      <c r="BM49" s="341" t="str">
        <f t="shared" si="38"/>
        <v/>
      </c>
      <c r="BN49" s="341" t="str">
        <f t="shared" si="39"/>
        <v/>
      </c>
      <c r="BO49" s="341" t="str">
        <f t="shared" si="40"/>
        <v/>
      </c>
    </row>
    <row r="50" spans="1:68" ht="13.5" customHeight="1" x14ac:dyDescent="0.25">
      <c r="A50" s="13"/>
      <c r="B50" s="429"/>
      <c r="C50" s="429"/>
      <c r="D50" s="429"/>
      <c r="E50" s="429"/>
      <c r="F50" s="429"/>
      <c r="G50" s="429"/>
      <c r="H50" s="432"/>
      <c r="I50" s="431"/>
      <c r="J50" s="14"/>
      <c r="K50" s="20"/>
      <c r="L50" s="20"/>
      <c r="M50" s="298" t="str">
        <f t="shared" si="12"/>
        <v/>
      </c>
      <c r="N50" s="299" t="str">
        <f t="shared" si="13"/>
        <v/>
      </c>
      <c r="O50" s="22"/>
      <c r="P50" s="22"/>
      <c r="Q50" s="304" t="str">
        <f t="shared" si="43"/>
        <v/>
      </c>
      <c r="R50" s="299" t="str">
        <f t="shared" si="44"/>
        <v/>
      </c>
      <c r="S50" s="305" t="str">
        <f t="shared" si="45"/>
        <v/>
      </c>
      <c r="T50" s="305" t="str">
        <f t="shared" si="46"/>
        <v/>
      </c>
      <c r="U50" s="306" t="str">
        <f t="shared" si="47"/>
        <v/>
      </c>
      <c r="V50" s="307" t="str">
        <f t="shared" si="5"/>
        <v/>
      </c>
      <c r="W50" s="307" t="str">
        <f t="shared" si="6"/>
        <v/>
      </c>
      <c r="X50" s="307" t="str">
        <f t="shared" si="7"/>
        <v/>
      </c>
      <c r="Y50" s="307" t="str">
        <f t="shared" si="8"/>
        <v/>
      </c>
      <c r="Z50" s="307" t="str">
        <f t="shared" si="48"/>
        <v/>
      </c>
      <c r="AA50" s="307" t="str">
        <f t="shared" si="49"/>
        <v/>
      </c>
      <c r="AB50" s="307" t="str">
        <f t="shared" si="50"/>
        <v/>
      </c>
      <c r="AE50" s="289"/>
      <c r="AF50" s="158">
        <f>SUM(AF41:AF49)</f>
        <v>0</v>
      </c>
      <c r="AG50" s="339" t="e">
        <f>SUM(AG41:AG49)</f>
        <v>#DIV/0!</v>
      </c>
      <c r="AH50" s="289"/>
      <c r="AN50" s="341" t="str">
        <f t="shared" si="14"/>
        <v/>
      </c>
      <c r="AO50" s="341" t="str">
        <f t="shared" si="15"/>
        <v/>
      </c>
      <c r="AP50" s="341" t="str">
        <f t="shared" si="16"/>
        <v/>
      </c>
      <c r="AQ50" s="341" t="str">
        <f t="shared" si="17"/>
        <v/>
      </c>
      <c r="AR50" s="341" t="str">
        <f t="shared" si="18"/>
        <v/>
      </c>
      <c r="AS50" s="341" t="str">
        <f t="shared" si="19"/>
        <v/>
      </c>
      <c r="AT50" s="341" t="str">
        <f t="shared" si="20"/>
        <v/>
      </c>
      <c r="AU50" s="341" t="str">
        <f t="shared" si="21"/>
        <v/>
      </c>
      <c r="AV50" s="341" t="str">
        <f t="shared" si="22"/>
        <v/>
      </c>
      <c r="AW50" s="341" t="str">
        <f t="shared" si="23"/>
        <v/>
      </c>
      <c r="AX50" s="341" t="str">
        <f t="shared" si="24"/>
        <v/>
      </c>
      <c r="AY50" s="341" t="str">
        <f t="shared" si="25"/>
        <v/>
      </c>
      <c r="AZ50" s="341" t="str">
        <f t="shared" si="26"/>
        <v/>
      </c>
      <c r="BA50" s="341" t="str">
        <f t="shared" si="27"/>
        <v/>
      </c>
      <c r="BB50" s="341" t="str">
        <f t="shared" si="28"/>
        <v/>
      </c>
      <c r="BC50" s="341" t="str">
        <f t="shared" si="29"/>
        <v/>
      </c>
      <c r="BD50" s="341" t="str">
        <f t="shared" si="30"/>
        <v/>
      </c>
      <c r="BF50" s="341" t="str">
        <f t="shared" si="31"/>
        <v/>
      </c>
      <c r="BG50" s="341" t="str">
        <f t="shared" si="32"/>
        <v/>
      </c>
      <c r="BH50" s="341" t="str">
        <f t="shared" si="33"/>
        <v/>
      </c>
      <c r="BI50" s="341" t="str">
        <f t="shared" si="34"/>
        <v/>
      </c>
      <c r="BJ50" s="341" t="str">
        <f t="shared" si="35"/>
        <v/>
      </c>
      <c r="BK50" s="341" t="str">
        <f t="shared" si="36"/>
        <v/>
      </c>
      <c r="BL50" s="341" t="str">
        <f t="shared" si="37"/>
        <v/>
      </c>
      <c r="BM50" s="341" t="str">
        <f t="shared" si="38"/>
        <v/>
      </c>
      <c r="BN50" s="341" t="str">
        <f t="shared" si="39"/>
        <v/>
      </c>
      <c r="BO50" s="341" t="str">
        <f t="shared" si="40"/>
        <v/>
      </c>
    </row>
    <row r="51" spans="1:68" ht="13.5" customHeight="1" x14ac:dyDescent="0.25">
      <c r="A51" s="13"/>
      <c r="B51" s="20"/>
      <c r="C51" s="20"/>
      <c r="D51" s="20"/>
      <c r="E51" s="20"/>
      <c r="F51" s="20"/>
      <c r="G51" s="20"/>
      <c r="H51" s="427"/>
      <c r="I51" s="428"/>
      <c r="J51" s="14"/>
      <c r="K51" s="14"/>
      <c r="L51" s="14"/>
      <c r="M51" s="298" t="str">
        <f t="shared" si="12"/>
        <v/>
      </c>
      <c r="N51" s="299" t="str">
        <f t="shared" si="13"/>
        <v/>
      </c>
      <c r="O51" s="22"/>
      <c r="P51" s="22"/>
      <c r="Q51" s="304" t="str">
        <f t="shared" si="43"/>
        <v/>
      </c>
      <c r="R51" s="299" t="str">
        <f t="shared" si="44"/>
        <v/>
      </c>
      <c r="S51" s="305" t="str">
        <f t="shared" si="45"/>
        <v/>
      </c>
      <c r="T51" s="305" t="str">
        <f t="shared" si="46"/>
        <v/>
      </c>
      <c r="U51" s="306" t="str">
        <f t="shared" si="47"/>
        <v/>
      </c>
      <c r="V51" s="307" t="str">
        <f t="shared" si="5"/>
        <v/>
      </c>
      <c r="W51" s="307" t="str">
        <f t="shared" si="6"/>
        <v/>
      </c>
      <c r="X51" s="307" t="str">
        <f t="shared" si="7"/>
        <v/>
      </c>
      <c r="Y51" s="307" t="str">
        <f t="shared" si="8"/>
        <v/>
      </c>
      <c r="Z51" s="307" t="str">
        <f t="shared" si="48"/>
        <v/>
      </c>
      <c r="AA51" s="307" t="str">
        <f t="shared" si="49"/>
        <v/>
      </c>
      <c r="AB51" s="307" t="str">
        <f t="shared" si="50"/>
        <v/>
      </c>
      <c r="AE51" s="288"/>
      <c r="AF51" s="287"/>
      <c r="AG51" s="287"/>
      <c r="AH51" s="287"/>
      <c r="AN51" s="341" t="str">
        <f t="shared" si="14"/>
        <v/>
      </c>
      <c r="AO51" s="341" t="str">
        <f t="shared" si="15"/>
        <v/>
      </c>
      <c r="AP51" s="341" t="str">
        <f t="shared" si="16"/>
        <v/>
      </c>
      <c r="AQ51" s="341" t="str">
        <f t="shared" si="17"/>
        <v/>
      </c>
      <c r="AR51" s="341" t="str">
        <f t="shared" si="18"/>
        <v/>
      </c>
      <c r="AS51" s="341" t="str">
        <f t="shared" si="19"/>
        <v/>
      </c>
      <c r="AT51" s="341" t="str">
        <f t="shared" si="20"/>
        <v/>
      </c>
      <c r="AU51" s="341" t="str">
        <f t="shared" si="21"/>
        <v/>
      </c>
      <c r="AV51" s="341" t="str">
        <f t="shared" si="22"/>
        <v/>
      </c>
      <c r="AW51" s="341" t="str">
        <f t="shared" si="23"/>
        <v/>
      </c>
      <c r="AX51" s="341" t="str">
        <f t="shared" si="24"/>
        <v/>
      </c>
      <c r="AY51" s="341" t="str">
        <f t="shared" si="25"/>
        <v/>
      </c>
      <c r="AZ51" s="341" t="str">
        <f t="shared" si="26"/>
        <v/>
      </c>
      <c r="BA51" s="341" t="str">
        <f t="shared" si="27"/>
        <v/>
      </c>
      <c r="BB51" s="341" t="str">
        <f t="shared" si="28"/>
        <v/>
      </c>
      <c r="BC51" s="341" t="str">
        <f t="shared" si="29"/>
        <v/>
      </c>
      <c r="BD51" s="341" t="str">
        <f t="shared" si="30"/>
        <v/>
      </c>
      <c r="BF51" s="341" t="str">
        <f t="shared" si="31"/>
        <v/>
      </c>
      <c r="BG51" s="341" t="str">
        <f t="shared" si="32"/>
        <v/>
      </c>
      <c r="BH51" s="341" t="str">
        <f t="shared" si="33"/>
        <v/>
      </c>
      <c r="BI51" s="341" t="str">
        <f t="shared" si="34"/>
        <v/>
      </c>
      <c r="BJ51" s="341" t="str">
        <f t="shared" si="35"/>
        <v/>
      </c>
      <c r="BK51" s="341" t="str">
        <f t="shared" si="36"/>
        <v/>
      </c>
      <c r="BL51" s="341" t="str">
        <f t="shared" si="37"/>
        <v/>
      </c>
      <c r="BM51" s="341" t="str">
        <f t="shared" si="38"/>
        <v/>
      </c>
      <c r="BN51" s="341" t="str">
        <f t="shared" si="39"/>
        <v/>
      </c>
      <c r="BO51" s="341" t="str">
        <f t="shared" si="40"/>
        <v/>
      </c>
    </row>
    <row r="52" spans="1:68" ht="13.5" customHeight="1" x14ac:dyDescent="0.25">
      <c r="B52" s="433"/>
      <c r="H52" s="283"/>
      <c r="K52" s="286"/>
      <c r="L52" s="286"/>
      <c r="M52" s="286"/>
      <c r="N52" s="286"/>
      <c r="O52" s="184"/>
      <c r="P52" s="184"/>
      <c r="Q52" s="184"/>
      <c r="R52" s="184"/>
      <c r="S52" s="184"/>
      <c r="T52" s="184"/>
      <c r="U52" s="184"/>
      <c r="V52" s="184"/>
      <c r="W52" s="184"/>
      <c r="X52" s="184"/>
      <c r="Y52" s="184"/>
      <c r="Z52" s="184"/>
      <c r="AA52" s="184"/>
      <c r="AB52" s="184"/>
      <c r="AN52" s="186"/>
      <c r="AO52" s="186"/>
      <c r="AP52" s="186"/>
      <c r="AQ52" s="186"/>
      <c r="AR52" s="186"/>
      <c r="AS52" s="186"/>
      <c r="AT52" s="186"/>
      <c r="AU52" s="186"/>
      <c r="AV52" s="186"/>
      <c r="AW52" s="186"/>
      <c r="AX52" s="186"/>
      <c r="AY52" s="186"/>
      <c r="AZ52" s="186"/>
      <c r="BA52" s="186"/>
      <c r="BB52" s="186"/>
      <c r="BC52" s="186"/>
      <c r="BD52" s="186"/>
    </row>
    <row r="53" spans="1:68" ht="13.5" customHeight="1" x14ac:dyDescent="0.25">
      <c r="B53" s="433"/>
      <c r="H53" s="283"/>
      <c r="K53" s="300">
        <f>SUM(K3:K37)</f>
        <v>0</v>
      </c>
      <c r="L53" s="105">
        <f>SUM(L3:L37)</f>
        <v>0</v>
      </c>
      <c r="O53" s="105">
        <f>SUM(O3:O35)</f>
        <v>0</v>
      </c>
      <c r="P53" s="269">
        <f>SUM(P3:P35)</f>
        <v>0</v>
      </c>
      <c r="AN53" s="229">
        <f>SUM(AN3:AN51)</f>
        <v>0</v>
      </c>
      <c r="AO53" s="228">
        <f t="shared" ref="AO53:BD53" si="57">SUM(AO3:AO51)</f>
        <v>0</v>
      </c>
      <c r="AP53" s="228">
        <f t="shared" si="57"/>
        <v>0</v>
      </c>
      <c r="AQ53" s="228">
        <f t="shared" si="57"/>
        <v>0</v>
      </c>
      <c r="AR53" s="228">
        <f t="shared" si="57"/>
        <v>0</v>
      </c>
      <c r="AS53" s="228">
        <f t="shared" si="57"/>
        <v>0</v>
      </c>
      <c r="AT53" s="228">
        <f t="shared" si="57"/>
        <v>0</v>
      </c>
      <c r="AU53" s="228">
        <f t="shared" si="57"/>
        <v>0</v>
      </c>
      <c r="AV53" s="228">
        <f t="shared" si="57"/>
        <v>0</v>
      </c>
      <c r="AW53" s="228">
        <f t="shared" si="57"/>
        <v>0</v>
      </c>
      <c r="AX53" s="228">
        <f t="shared" si="57"/>
        <v>0</v>
      </c>
      <c r="AY53" s="228">
        <f t="shared" si="57"/>
        <v>0</v>
      </c>
      <c r="AZ53" s="228">
        <f t="shared" si="57"/>
        <v>0</v>
      </c>
      <c r="BA53" s="228">
        <f t="shared" si="57"/>
        <v>0</v>
      </c>
      <c r="BB53" s="228">
        <f t="shared" si="57"/>
        <v>0</v>
      </c>
      <c r="BC53" s="228">
        <f t="shared" si="57"/>
        <v>0</v>
      </c>
      <c r="BD53" s="230">
        <f t="shared" si="57"/>
        <v>0</v>
      </c>
      <c r="BE53" s="21"/>
      <c r="BF53" s="229">
        <f>SUM(BF3:BF51)</f>
        <v>0</v>
      </c>
      <c r="BG53" s="228">
        <f t="shared" ref="BG53:BO53" si="58">SUM(BG3:BG51)</f>
        <v>0</v>
      </c>
      <c r="BH53" s="228">
        <f t="shared" si="58"/>
        <v>0</v>
      </c>
      <c r="BI53" s="228">
        <f t="shared" si="58"/>
        <v>0</v>
      </c>
      <c r="BJ53" s="228">
        <f t="shared" si="58"/>
        <v>0</v>
      </c>
      <c r="BK53" s="228">
        <f t="shared" si="58"/>
        <v>0</v>
      </c>
      <c r="BL53" s="228">
        <f t="shared" si="58"/>
        <v>0</v>
      </c>
      <c r="BM53" s="228">
        <f t="shared" si="58"/>
        <v>0</v>
      </c>
      <c r="BN53" s="228">
        <f t="shared" si="58"/>
        <v>0</v>
      </c>
      <c r="BO53" s="230">
        <f t="shared" si="58"/>
        <v>0</v>
      </c>
      <c r="BP53" s="21"/>
    </row>
    <row r="54" spans="1:68" ht="13.5" customHeight="1" x14ac:dyDescent="0.25">
      <c r="B54" s="433"/>
      <c r="H54" s="283"/>
      <c r="K54" s="301" t="e">
        <f>K53/$AN$56</f>
        <v>#DIV/0!</v>
      </c>
      <c r="L54" s="278" t="e">
        <f>L53/$AN$56</f>
        <v>#DIV/0!</v>
      </c>
      <c r="O54" s="278" t="e">
        <f>O53/$AN$56</f>
        <v>#DIV/0!</v>
      </c>
      <c r="P54" s="242" t="e">
        <f>P53/$AN$56</f>
        <v>#DIV/0!</v>
      </c>
      <c r="AN54" s="221" t="e">
        <f>AN53/$AN56</f>
        <v>#DIV/0!</v>
      </c>
      <c r="AO54" s="222" t="e">
        <f t="shared" ref="AO54:BD54" si="59">AO53/$AN56</f>
        <v>#DIV/0!</v>
      </c>
      <c r="AP54" s="222" t="e">
        <f t="shared" si="59"/>
        <v>#DIV/0!</v>
      </c>
      <c r="AQ54" s="222" t="e">
        <f t="shared" si="59"/>
        <v>#DIV/0!</v>
      </c>
      <c r="AR54" s="222" t="e">
        <f t="shared" si="59"/>
        <v>#DIV/0!</v>
      </c>
      <c r="AS54" s="222" t="e">
        <f t="shared" si="59"/>
        <v>#DIV/0!</v>
      </c>
      <c r="AT54" s="222" t="e">
        <f t="shared" si="59"/>
        <v>#DIV/0!</v>
      </c>
      <c r="AU54" s="222" t="e">
        <f t="shared" si="59"/>
        <v>#DIV/0!</v>
      </c>
      <c r="AV54" s="222" t="e">
        <f t="shared" si="59"/>
        <v>#DIV/0!</v>
      </c>
      <c r="AW54" s="222" t="e">
        <f t="shared" si="59"/>
        <v>#DIV/0!</v>
      </c>
      <c r="AX54" s="222" t="e">
        <f t="shared" si="59"/>
        <v>#DIV/0!</v>
      </c>
      <c r="AY54" s="222" t="e">
        <f t="shared" si="59"/>
        <v>#DIV/0!</v>
      </c>
      <c r="AZ54" s="222" t="e">
        <f t="shared" si="59"/>
        <v>#DIV/0!</v>
      </c>
      <c r="BA54" s="222" t="e">
        <f t="shared" si="59"/>
        <v>#DIV/0!</v>
      </c>
      <c r="BB54" s="222" t="e">
        <f t="shared" si="59"/>
        <v>#DIV/0!</v>
      </c>
      <c r="BC54" s="222" t="e">
        <f t="shared" si="59"/>
        <v>#DIV/0!</v>
      </c>
      <c r="BD54" s="223" t="e">
        <f t="shared" si="59"/>
        <v>#DIV/0!</v>
      </c>
      <c r="BF54" s="221" t="e">
        <f>BF53/$AN56</f>
        <v>#DIV/0!</v>
      </c>
      <c r="BG54" s="222" t="e">
        <f t="shared" ref="BG54:BO54" si="60">BG53/$AN56</f>
        <v>#DIV/0!</v>
      </c>
      <c r="BH54" s="222" t="e">
        <f t="shared" si="60"/>
        <v>#DIV/0!</v>
      </c>
      <c r="BI54" s="222" t="e">
        <f t="shared" si="60"/>
        <v>#DIV/0!</v>
      </c>
      <c r="BJ54" s="222" t="e">
        <f t="shared" si="60"/>
        <v>#DIV/0!</v>
      </c>
      <c r="BK54" s="222" t="e">
        <f t="shared" si="60"/>
        <v>#DIV/0!</v>
      </c>
      <c r="BL54" s="222" t="e">
        <f t="shared" si="60"/>
        <v>#DIV/0!</v>
      </c>
      <c r="BM54" s="222" t="e">
        <f t="shared" si="60"/>
        <v>#DIV/0!</v>
      </c>
      <c r="BN54" s="222" t="e">
        <f t="shared" si="60"/>
        <v>#DIV/0!</v>
      </c>
      <c r="BO54" s="223" t="e">
        <f t="shared" si="60"/>
        <v>#DIV/0!</v>
      </c>
    </row>
    <row r="55" spans="1:68" ht="13.5" customHeight="1" x14ac:dyDescent="0.25">
      <c r="AN55" s="224" t="str">
        <f>IF(AN53=0,"",1/AN54)</f>
        <v/>
      </c>
      <c r="AO55" s="225" t="str">
        <f t="shared" ref="AO55:BD55" si="61">IF(AO53=0,"",1/AO54)</f>
        <v/>
      </c>
      <c r="AP55" s="225" t="str">
        <f t="shared" si="61"/>
        <v/>
      </c>
      <c r="AQ55" s="225" t="str">
        <f t="shared" si="61"/>
        <v/>
      </c>
      <c r="AR55" s="225" t="str">
        <f t="shared" si="61"/>
        <v/>
      </c>
      <c r="AS55" s="225" t="str">
        <f t="shared" si="61"/>
        <v/>
      </c>
      <c r="AT55" s="225" t="str">
        <f t="shared" si="61"/>
        <v/>
      </c>
      <c r="AU55" s="225" t="str">
        <f t="shared" si="61"/>
        <v/>
      </c>
      <c r="AV55" s="225" t="str">
        <f t="shared" si="61"/>
        <v/>
      </c>
      <c r="AW55" s="225" t="str">
        <f t="shared" si="61"/>
        <v/>
      </c>
      <c r="AX55" s="225" t="str">
        <f t="shared" si="61"/>
        <v/>
      </c>
      <c r="AY55" s="225" t="str">
        <f t="shared" si="61"/>
        <v/>
      </c>
      <c r="AZ55" s="225" t="str">
        <f t="shared" si="61"/>
        <v/>
      </c>
      <c r="BA55" s="225" t="str">
        <f t="shared" si="61"/>
        <v/>
      </c>
      <c r="BB55" s="225" t="str">
        <f t="shared" si="61"/>
        <v/>
      </c>
      <c r="BC55" s="225" t="str">
        <f t="shared" si="61"/>
        <v/>
      </c>
      <c r="BD55" s="226" t="str">
        <f t="shared" si="61"/>
        <v/>
      </c>
      <c r="BF55" s="224" t="str">
        <f t="shared" ref="BF55:BO55" si="62">IF(BF53=0,"",1/BF54)</f>
        <v/>
      </c>
      <c r="BG55" s="225" t="str">
        <f t="shared" si="62"/>
        <v/>
      </c>
      <c r="BH55" s="225" t="str">
        <f t="shared" si="62"/>
        <v/>
      </c>
      <c r="BI55" s="225" t="str">
        <f t="shared" si="62"/>
        <v/>
      </c>
      <c r="BJ55" s="225" t="str">
        <f t="shared" si="62"/>
        <v/>
      </c>
      <c r="BK55" s="225" t="str">
        <f t="shared" si="62"/>
        <v/>
      </c>
      <c r="BL55" s="225" t="str">
        <f t="shared" si="62"/>
        <v/>
      </c>
      <c r="BM55" s="225" t="str">
        <f t="shared" si="62"/>
        <v/>
      </c>
      <c r="BN55" s="225" t="str">
        <f t="shared" si="62"/>
        <v/>
      </c>
      <c r="BO55" s="226" t="str">
        <f t="shared" si="62"/>
        <v/>
      </c>
    </row>
    <row r="56" spans="1:68" ht="13.5" customHeight="1" x14ac:dyDescent="0.25">
      <c r="I56" s="712" t="s">
        <v>77</v>
      </c>
      <c r="J56" s="713"/>
      <c r="K56" s="714"/>
      <c r="L56" s="303" t="e">
        <f>SUM(M3:M51)/AH8</f>
        <v>#DIV/0!</v>
      </c>
      <c r="O56" s="302" t="e">
        <f>SUM(Q3:Q51)/AH8</f>
        <v>#DIV/0!</v>
      </c>
      <c r="P56" s="712" t="s">
        <v>125</v>
      </c>
      <c r="Q56" s="713"/>
      <c r="R56" s="714"/>
      <c r="AN56" s="227">
        <f>SUM(AN53:BD53)</f>
        <v>0</v>
      </c>
      <c r="AO56" s="36"/>
      <c r="AP56" s="36"/>
      <c r="AQ56" s="36"/>
      <c r="AR56" s="36"/>
      <c r="AS56" s="36"/>
      <c r="AT56" s="36"/>
      <c r="AU56" s="36"/>
      <c r="AV56" s="36"/>
      <c r="AW56" s="36"/>
      <c r="AX56" s="36"/>
      <c r="AY56" s="36"/>
      <c r="AZ56" s="36"/>
      <c r="BA56" s="36"/>
      <c r="BB56" s="36"/>
      <c r="BC56" s="36"/>
      <c r="BD56" s="231" t="e">
        <f>SUM(AN54:BD54)</f>
        <v>#DIV/0!</v>
      </c>
      <c r="BF56" s="227">
        <f>SUM(BF53:BO53)</f>
        <v>0</v>
      </c>
      <c r="BG56" s="36"/>
      <c r="BH56" s="36"/>
      <c r="BI56" s="36"/>
      <c r="BJ56" s="36"/>
      <c r="BK56" s="36"/>
      <c r="BL56" s="36"/>
      <c r="BM56" s="36"/>
      <c r="BN56" s="36"/>
      <c r="BO56" s="231" t="e">
        <f>SUM(BF54:BO54)</f>
        <v>#DIV/0!</v>
      </c>
    </row>
    <row r="57" spans="1:68" ht="13.5" customHeight="1" x14ac:dyDescent="0.25">
      <c r="AO57" s="295"/>
      <c r="AP57" s="295"/>
      <c r="AQ57" s="295"/>
      <c r="AR57" s="295"/>
      <c r="AS57" s="295"/>
      <c r="AT57" s="295"/>
      <c r="AU57" s="295"/>
      <c r="AV57" s="295"/>
      <c r="AW57" s="295"/>
      <c r="AX57" s="295"/>
      <c r="AY57" s="295"/>
      <c r="AZ57" s="295"/>
      <c r="BA57" s="295"/>
      <c r="BB57" s="295"/>
      <c r="BC57" s="295"/>
      <c r="BG57" s="295"/>
      <c r="BH57" s="295"/>
      <c r="BI57" s="295"/>
      <c r="BJ57" s="295"/>
      <c r="BK57" s="295"/>
      <c r="BL57" s="295"/>
      <c r="BM57" s="295"/>
      <c r="BN57" s="295"/>
    </row>
    <row r="58" spans="1:68" ht="13.5" customHeight="1" thickBot="1" x14ac:dyDescent="0.3"/>
    <row r="59" spans="1:68" s="433" customFormat="1" ht="17.25" customHeight="1" thickBot="1" x14ac:dyDescent="0.25">
      <c r="A59" s="457"/>
      <c r="H59" s="458"/>
      <c r="Z59" s="459"/>
      <c r="AA59" s="735" t="s">
        <v>254</v>
      </c>
      <c r="AB59" s="736"/>
      <c r="AC59" s="460" t="s">
        <v>111</v>
      </c>
      <c r="AD59" s="461" t="s">
        <v>104</v>
      </c>
      <c r="AE59" s="462" t="s">
        <v>299</v>
      </c>
      <c r="AF59" s="460" t="s">
        <v>133</v>
      </c>
      <c r="AG59" s="463" t="s">
        <v>104</v>
      </c>
      <c r="AH59" s="707" t="s">
        <v>299</v>
      </c>
      <c r="AI59" s="708"/>
      <c r="AJ59" s="460" t="s">
        <v>133</v>
      </c>
      <c r="AK59" s="463" t="s">
        <v>104</v>
      </c>
    </row>
    <row r="60" spans="1:68" ht="13.5" customHeight="1" x14ac:dyDescent="0.25">
      <c r="Y60" s="691" t="s">
        <v>200</v>
      </c>
      <c r="Z60" s="692"/>
      <c r="AA60" s="699">
        <v>5</v>
      </c>
      <c r="AB60" s="700"/>
      <c r="AC60" s="442">
        <f>COUNTIF(S$3:S$51,"5")</f>
        <v>0</v>
      </c>
      <c r="AD60" s="443" t="e">
        <f t="shared" ref="AD60:AD70" si="63">AC60/AF$50</f>
        <v>#DIV/0!</v>
      </c>
      <c r="AE60" s="454" t="s">
        <v>261</v>
      </c>
      <c r="AF60" s="442">
        <f>COUNTIF(S$3:S$51,"&gt;=5")</f>
        <v>0</v>
      </c>
      <c r="AG60" s="447" t="e">
        <f t="shared" ref="AG60:AG70" si="64">AF60/AF$50</f>
        <v>#DIV/0!</v>
      </c>
      <c r="AH60" s="710" t="s">
        <v>268</v>
      </c>
      <c r="AI60" s="711"/>
      <c r="AJ60" s="436">
        <f>COUNTIF(S$3:S$51,"&lt;=5")</f>
        <v>0</v>
      </c>
      <c r="AK60" s="447" t="e">
        <f t="shared" ref="AK60:AK70" si="65">AJ60/AF$50</f>
        <v>#DIV/0!</v>
      </c>
    </row>
    <row r="61" spans="1:68" ht="13.5" customHeight="1" x14ac:dyDescent="0.25">
      <c r="Y61" s="693"/>
      <c r="Z61" s="694"/>
      <c r="AA61" s="697">
        <v>4</v>
      </c>
      <c r="AB61" s="698"/>
      <c r="AC61" s="441">
        <f>COUNTIF(S$3:S$51,"4")</f>
        <v>0</v>
      </c>
      <c r="AD61" s="444" t="e">
        <f t="shared" si="63"/>
        <v>#DIV/0!</v>
      </c>
      <c r="AE61" s="455" t="s">
        <v>262</v>
      </c>
      <c r="AF61" s="441">
        <f>COUNTIF(S$3:S$51,"&gt;=4")</f>
        <v>0</v>
      </c>
      <c r="AG61" s="448" t="e">
        <f t="shared" si="64"/>
        <v>#DIV/0!</v>
      </c>
      <c r="AH61" s="709" t="s">
        <v>269</v>
      </c>
      <c r="AI61" s="704"/>
      <c r="AJ61" s="437">
        <f>COUNTIF(S$3:S$51,"&lt;=4")</f>
        <v>0</v>
      </c>
      <c r="AK61" s="448" t="e">
        <f t="shared" si="65"/>
        <v>#DIV/0!</v>
      </c>
    </row>
    <row r="62" spans="1:68" ht="13.5" customHeight="1" x14ac:dyDescent="0.25">
      <c r="Y62" s="693"/>
      <c r="Z62" s="694"/>
      <c r="AA62" s="697">
        <v>3</v>
      </c>
      <c r="AB62" s="698"/>
      <c r="AC62" s="441">
        <f>COUNTIF(S$3:S$51,"3")</f>
        <v>0</v>
      </c>
      <c r="AD62" s="444" t="e">
        <f t="shared" si="63"/>
        <v>#DIV/0!</v>
      </c>
      <c r="AE62" s="455" t="s">
        <v>263</v>
      </c>
      <c r="AF62" s="441">
        <f>COUNTIF(S$3:S$51,"&gt;=3")</f>
        <v>0</v>
      </c>
      <c r="AG62" s="448" t="e">
        <f t="shared" si="64"/>
        <v>#DIV/0!</v>
      </c>
      <c r="AH62" s="709" t="s">
        <v>270</v>
      </c>
      <c r="AI62" s="704"/>
      <c r="AJ62" s="437">
        <f>COUNTIF(S$3:S$51,"&lt;=3")</f>
        <v>0</v>
      </c>
      <c r="AK62" s="448" t="e">
        <f t="shared" si="65"/>
        <v>#DIV/0!</v>
      </c>
    </row>
    <row r="63" spans="1:68" ht="13.5" customHeight="1" x14ac:dyDescent="0.25">
      <c r="Y63" s="693"/>
      <c r="Z63" s="694"/>
      <c r="AA63" s="697">
        <v>2</v>
      </c>
      <c r="AB63" s="698"/>
      <c r="AC63" s="441">
        <f>COUNTIF(S$3:S$51,"2")</f>
        <v>0</v>
      </c>
      <c r="AD63" s="444" t="e">
        <f t="shared" si="63"/>
        <v>#DIV/0!</v>
      </c>
      <c r="AE63" s="455" t="s">
        <v>264</v>
      </c>
      <c r="AF63" s="441">
        <f>COUNTIF(S$3:S$51,"&gt;=2")</f>
        <v>0</v>
      </c>
      <c r="AG63" s="448" t="e">
        <f t="shared" si="64"/>
        <v>#DIV/0!</v>
      </c>
      <c r="AH63" s="709" t="s">
        <v>271</v>
      </c>
      <c r="AI63" s="704"/>
      <c r="AJ63" s="437">
        <f>COUNTIF(S$3:S$51,"&lt;=2")</f>
        <v>0</v>
      </c>
      <c r="AK63" s="448" t="e">
        <f t="shared" si="65"/>
        <v>#DIV/0!</v>
      </c>
    </row>
    <row r="64" spans="1:68" ht="13.5" customHeight="1" x14ac:dyDescent="0.25">
      <c r="Y64" s="693"/>
      <c r="Z64" s="694"/>
      <c r="AA64" s="697">
        <v>1</v>
      </c>
      <c r="AB64" s="698"/>
      <c r="AC64" s="441">
        <f>COUNTIF(S$3:S$51,"1")</f>
        <v>0</v>
      </c>
      <c r="AD64" s="444" t="e">
        <f t="shared" si="63"/>
        <v>#DIV/0!</v>
      </c>
      <c r="AE64" s="455" t="s">
        <v>265</v>
      </c>
      <c r="AF64" s="441">
        <f>COUNTIF(S$3:S$51,"&gt;=1")</f>
        <v>0</v>
      </c>
      <c r="AG64" s="448" t="e">
        <f t="shared" si="64"/>
        <v>#DIV/0!</v>
      </c>
      <c r="AH64" s="709" t="s">
        <v>272</v>
      </c>
      <c r="AI64" s="704"/>
      <c r="AJ64" s="437">
        <f>COUNTIF(S$3:S$51,"&lt;=1")</f>
        <v>0</v>
      </c>
      <c r="AK64" s="448" t="e">
        <f t="shared" si="65"/>
        <v>#DIV/0!</v>
      </c>
    </row>
    <row r="65" spans="25:37" ht="13.5" customHeight="1" x14ac:dyDescent="0.25">
      <c r="Y65" s="693"/>
      <c r="Z65" s="694"/>
      <c r="AA65" s="697">
        <v>0</v>
      </c>
      <c r="AB65" s="698"/>
      <c r="AC65" s="441">
        <f>COUNTIF(S$3:S$51,"0")</f>
        <v>0</v>
      </c>
      <c r="AD65" s="444" t="e">
        <f t="shared" si="63"/>
        <v>#DIV/0!</v>
      </c>
      <c r="AE65" s="455" t="s">
        <v>283</v>
      </c>
      <c r="AF65" s="441">
        <f>COUNTIF(S$3:S$51,"&gt;=0")</f>
        <v>0</v>
      </c>
      <c r="AG65" s="448" t="e">
        <f t="shared" si="64"/>
        <v>#DIV/0!</v>
      </c>
      <c r="AH65" s="709" t="s">
        <v>273</v>
      </c>
      <c r="AI65" s="704"/>
      <c r="AJ65" s="437">
        <f>COUNTIF(S$3:S$51,"&lt;=0")</f>
        <v>0</v>
      </c>
      <c r="AK65" s="448" t="e">
        <f t="shared" si="65"/>
        <v>#DIV/0!</v>
      </c>
    </row>
    <row r="66" spans="25:37" ht="13.5" customHeight="1" x14ac:dyDescent="0.25">
      <c r="Y66" s="693"/>
      <c r="Z66" s="694"/>
      <c r="AA66" s="697" t="s">
        <v>223</v>
      </c>
      <c r="AB66" s="698"/>
      <c r="AC66" s="441">
        <f>COUNTIF(S$3:S$51,"-1")</f>
        <v>0</v>
      </c>
      <c r="AD66" s="444" t="e">
        <f t="shared" si="63"/>
        <v>#DIV/0!</v>
      </c>
      <c r="AE66" s="455" t="s">
        <v>284</v>
      </c>
      <c r="AF66" s="441">
        <f>COUNTIF(S$3:S$51,"&gt;=-1")</f>
        <v>0</v>
      </c>
      <c r="AG66" s="448" t="e">
        <f t="shared" si="64"/>
        <v>#DIV/0!</v>
      </c>
      <c r="AH66" s="703" t="s">
        <v>274</v>
      </c>
      <c r="AI66" s="704"/>
      <c r="AJ66" s="437">
        <f>COUNTIF(S$3:S$51,"&lt;=-1")</f>
        <v>0</v>
      </c>
      <c r="AK66" s="448" t="e">
        <f t="shared" si="65"/>
        <v>#DIV/0!</v>
      </c>
    </row>
    <row r="67" spans="25:37" x14ac:dyDescent="0.25">
      <c r="Y67" s="693"/>
      <c r="Z67" s="694"/>
      <c r="AA67" s="697" t="s">
        <v>217</v>
      </c>
      <c r="AB67" s="698"/>
      <c r="AC67" s="441">
        <f>COUNTIF(S$3:S$51,"-2")</f>
        <v>0</v>
      </c>
      <c r="AD67" s="444" t="e">
        <f t="shared" si="63"/>
        <v>#DIV/0!</v>
      </c>
      <c r="AE67" s="455" t="s">
        <v>285</v>
      </c>
      <c r="AF67" s="441">
        <f>COUNTIF(S$3:S$479,"&gt;=-2")</f>
        <v>0</v>
      </c>
      <c r="AG67" s="448" t="e">
        <f t="shared" si="64"/>
        <v>#DIV/0!</v>
      </c>
      <c r="AH67" s="703" t="s">
        <v>275</v>
      </c>
      <c r="AI67" s="704"/>
      <c r="AJ67" s="437">
        <f>COUNTIF(S$3:S$51,"&lt;=-2")</f>
        <v>0</v>
      </c>
      <c r="AK67" s="448" t="e">
        <f t="shared" si="65"/>
        <v>#DIV/0!</v>
      </c>
    </row>
    <row r="68" spans="25:37" x14ac:dyDescent="0.25">
      <c r="Y68" s="693"/>
      <c r="Z68" s="694"/>
      <c r="AA68" s="697" t="s">
        <v>211</v>
      </c>
      <c r="AB68" s="698"/>
      <c r="AC68" s="441">
        <f>COUNTIF(S$3:S$51,"-3")</f>
        <v>0</v>
      </c>
      <c r="AD68" s="444" t="e">
        <f t="shared" si="63"/>
        <v>#DIV/0!</v>
      </c>
      <c r="AE68" s="455" t="s">
        <v>286</v>
      </c>
      <c r="AF68" s="441">
        <f>COUNTIF(S$3:S$51,"&gt;=-3")</f>
        <v>0</v>
      </c>
      <c r="AG68" s="448" t="e">
        <f t="shared" si="64"/>
        <v>#DIV/0!</v>
      </c>
      <c r="AH68" s="703" t="s">
        <v>276</v>
      </c>
      <c r="AI68" s="704"/>
      <c r="AJ68" s="437">
        <f>COUNTIF(S$3:S$51,"&lt;=-3")</f>
        <v>0</v>
      </c>
      <c r="AK68" s="448" t="e">
        <f t="shared" si="65"/>
        <v>#DIV/0!</v>
      </c>
    </row>
    <row r="69" spans="25:37" x14ac:dyDescent="0.25">
      <c r="Y69" s="693"/>
      <c r="Z69" s="694"/>
      <c r="AA69" s="697" t="s">
        <v>205</v>
      </c>
      <c r="AB69" s="698"/>
      <c r="AC69" s="441">
        <f>COUNTIF(S$3:S$51,"-4")</f>
        <v>0</v>
      </c>
      <c r="AD69" s="444" t="e">
        <f t="shared" si="63"/>
        <v>#DIV/0!</v>
      </c>
      <c r="AE69" s="455" t="s">
        <v>287</v>
      </c>
      <c r="AF69" s="441">
        <f>COUNTIF(S$3:S$51,"&gt;=-4")</f>
        <v>0</v>
      </c>
      <c r="AG69" s="448" t="e">
        <f t="shared" si="64"/>
        <v>#DIV/0!</v>
      </c>
      <c r="AH69" s="703" t="s">
        <v>277</v>
      </c>
      <c r="AI69" s="704"/>
      <c r="AJ69" s="437">
        <f>COUNTIF(S$3:S$51,"&lt;=-4")</f>
        <v>0</v>
      </c>
      <c r="AK69" s="448" t="e">
        <f t="shared" si="65"/>
        <v>#DIV/0!</v>
      </c>
    </row>
    <row r="70" spans="25:37" ht="14.25" thickBot="1" x14ac:dyDescent="0.3">
      <c r="Y70" s="695"/>
      <c r="Z70" s="696"/>
      <c r="AA70" s="701" t="s">
        <v>282</v>
      </c>
      <c r="AB70" s="702"/>
      <c r="AC70" s="449">
        <f>COUNTIF(S$3:S$51,"-5")</f>
        <v>0</v>
      </c>
      <c r="AD70" s="453" t="e">
        <f t="shared" si="63"/>
        <v>#DIV/0!</v>
      </c>
      <c r="AE70" s="456" t="s">
        <v>294</v>
      </c>
      <c r="AF70" s="449">
        <f>COUNTIF(S$3:S$51,"&gt;=-5")</f>
        <v>0</v>
      </c>
      <c r="AG70" s="451" t="e">
        <f t="shared" si="64"/>
        <v>#DIV/0!</v>
      </c>
      <c r="AH70" s="705" t="s">
        <v>278</v>
      </c>
      <c r="AI70" s="706"/>
      <c r="AJ70" s="450">
        <f>COUNTIF(S$3:S$51,"&lt;=-5")</f>
        <v>0</v>
      </c>
      <c r="AK70" s="451" t="e">
        <f t="shared" si="65"/>
        <v>#DIV/0!</v>
      </c>
    </row>
    <row r="71" spans="25:37" x14ac:dyDescent="0.25">
      <c r="Z71" s="15"/>
      <c r="AA71" s="15"/>
      <c r="AB71" s="15"/>
      <c r="AD71" s="15"/>
      <c r="AE71" s="15"/>
      <c r="AF71" s="15"/>
    </row>
    <row r="72" spans="25:37" x14ac:dyDescent="0.25">
      <c r="Y72" s="15"/>
      <c r="Z72" s="15"/>
      <c r="AA72" s="15"/>
      <c r="AB72" s="15"/>
      <c r="AD72" s="15"/>
      <c r="AE72" s="15"/>
      <c r="AF72" s="15"/>
    </row>
    <row r="73" spans="25:37" x14ac:dyDescent="0.25">
      <c r="Y73" s="15"/>
      <c r="Z73" s="15"/>
      <c r="AA73" s="15"/>
      <c r="AB73" s="15"/>
      <c r="AD73" s="15"/>
      <c r="AE73" s="15"/>
      <c r="AF73" s="15"/>
    </row>
    <row r="74" spans="25:37" x14ac:dyDescent="0.25">
      <c r="Y74" s="15"/>
      <c r="Z74" s="15"/>
      <c r="AA74" s="15"/>
      <c r="AB74" s="15"/>
      <c r="AD74" s="15"/>
      <c r="AE74" s="15"/>
      <c r="AF74" s="15"/>
    </row>
    <row r="75" spans="25:37" x14ac:dyDescent="0.25">
      <c r="Y75" s="15"/>
      <c r="Z75" s="15"/>
      <c r="AA75" s="15"/>
      <c r="AB75" s="15"/>
      <c r="AD75" s="15"/>
      <c r="AE75" s="15"/>
      <c r="AF75" s="15"/>
    </row>
    <row r="76" spans="25:37" x14ac:dyDescent="0.25">
      <c r="Y76" s="15"/>
      <c r="Z76" s="15"/>
      <c r="AA76" s="15"/>
      <c r="AB76" s="15"/>
      <c r="AD76" s="15"/>
      <c r="AE76" s="15"/>
      <c r="AF76" s="15"/>
    </row>
    <row r="77" spans="25:37" x14ac:dyDescent="0.25">
      <c r="Y77" s="15"/>
      <c r="Z77" s="15"/>
      <c r="AA77" s="15"/>
      <c r="AB77" s="15"/>
      <c r="AD77" s="15"/>
      <c r="AE77" s="15"/>
      <c r="AF77" s="15"/>
    </row>
    <row r="78" spans="25:37" x14ac:dyDescent="0.25">
      <c r="Y78" s="15"/>
      <c r="Z78" s="15"/>
      <c r="AA78" s="15"/>
      <c r="AB78" s="15"/>
      <c r="AD78" s="15"/>
      <c r="AE78" s="15"/>
      <c r="AF78" s="15"/>
    </row>
    <row r="79" spans="25:37" x14ac:dyDescent="0.25">
      <c r="Y79" s="15"/>
      <c r="Z79" s="15"/>
      <c r="AA79" s="15"/>
      <c r="AB79" s="15"/>
      <c r="AD79" s="15"/>
      <c r="AE79" s="15"/>
      <c r="AF79" s="15"/>
    </row>
    <row r="80" spans="25:37" x14ac:dyDescent="0.25">
      <c r="Y80" s="15"/>
      <c r="Z80" s="15"/>
      <c r="AA80" s="15"/>
      <c r="AB80" s="15"/>
      <c r="AD80" s="15"/>
      <c r="AE80" s="15"/>
      <c r="AF80" s="15"/>
    </row>
    <row r="81" spans="25:32" x14ac:dyDescent="0.25">
      <c r="Y81" s="15"/>
      <c r="Z81" s="15"/>
      <c r="AA81" s="15"/>
      <c r="AB81" s="15"/>
      <c r="AD81" s="15"/>
      <c r="AE81" s="15"/>
      <c r="AF81" s="15"/>
    </row>
    <row r="82" spans="25:32" x14ac:dyDescent="0.25">
      <c r="Y82" s="15"/>
      <c r="Z82" s="15"/>
      <c r="AA82" s="15"/>
      <c r="AB82" s="15"/>
      <c r="AD82" s="15"/>
      <c r="AE82" s="15"/>
      <c r="AF82" s="15"/>
    </row>
    <row r="83" spans="25:32" x14ac:dyDescent="0.25">
      <c r="Y83" s="15"/>
      <c r="Z83" s="15"/>
      <c r="AA83" s="15"/>
      <c r="AB83" s="15"/>
      <c r="AD83" s="15"/>
      <c r="AE83" s="15"/>
      <c r="AF83" s="15"/>
    </row>
  </sheetData>
  <sheetProtection password="9B0E" sheet="1" objects="1" scenarios="1" formatCells="0" formatColumns="0" formatRows="0"/>
  <mergeCells count="54">
    <mergeCell ref="AE5:AE7"/>
    <mergeCell ref="AF5:AG5"/>
    <mergeCell ref="AF6:AG6"/>
    <mergeCell ref="AF7:AG7"/>
    <mergeCell ref="AA59:AB59"/>
    <mergeCell ref="AF23:AG23"/>
    <mergeCell ref="AF24:AG24"/>
    <mergeCell ref="AE19:AE20"/>
    <mergeCell ref="AF19:AG19"/>
    <mergeCell ref="AF12:AG12"/>
    <mergeCell ref="AE10:AE12"/>
    <mergeCell ref="AE15:AE16"/>
    <mergeCell ref="AF10:AG10"/>
    <mergeCell ref="AF11:AG11"/>
    <mergeCell ref="I56:K56"/>
    <mergeCell ref="P56:R56"/>
    <mergeCell ref="Q1:AB1"/>
    <mergeCell ref="K1:P1"/>
    <mergeCell ref="AD30:AE30"/>
    <mergeCell ref="AE40:AH40"/>
    <mergeCell ref="AF27:AG27"/>
    <mergeCell ref="AF15:AG15"/>
    <mergeCell ref="AF16:AG16"/>
    <mergeCell ref="AF20:AG20"/>
    <mergeCell ref="AE17:AE18"/>
    <mergeCell ref="AF17:AG17"/>
    <mergeCell ref="AE27:AE28"/>
    <mergeCell ref="AF28:AG28"/>
    <mergeCell ref="AF18:AG18"/>
    <mergeCell ref="AE23:AE24"/>
    <mergeCell ref="AH69:AI69"/>
    <mergeCell ref="AH70:AI70"/>
    <mergeCell ref="AH67:AI67"/>
    <mergeCell ref="AH68:AI68"/>
    <mergeCell ref="AH59:AI59"/>
    <mergeCell ref="AH64:AI64"/>
    <mergeCell ref="AH65:AI65"/>
    <mergeCell ref="AH66:AI66"/>
    <mergeCell ref="AH60:AI60"/>
    <mergeCell ref="AH61:AI61"/>
    <mergeCell ref="AH62:AI62"/>
    <mergeCell ref="AH63:AI63"/>
    <mergeCell ref="Y60:Z70"/>
    <mergeCell ref="AA69:AB69"/>
    <mergeCell ref="AA67:AB67"/>
    <mergeCell ref="AA68:AB68"/>
    <mergeCell ref="AA65:AB65"/>
    <mergeCell ref="AA66:AB66"/>
    <mergeCell ref="AA63:AB63"/>
    <mergeCell ref="AA64:AB64"/>
    <mergeCell ref="AA60:AB60"/>
    <mergeCell ref="AA61:AB61"/>
    <mergeCell ref="AA62:AB62"/>
    <mergeCell ref="AA70:AB70"/>
  </mergeCells>
  <phoneticPr fontId="3" type="noConversion"/>
  <pageMargins left="0.7" right="0.7" top="0.75" bottom="0.75" header="0.5" footer="0.5"/>
  <pageSetup orientation="portrait" horizontalDpi="1200" verticalDpi="1200" r:id="rId1"/>
  <ignoredErrors>
    <ignoredError sqref="AF16:AF19" formula="1"/>
    <ignoredError sqref="AL36" evalErro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B1:T61"/>
  <sheetViews>
    <sheetView showGridLines="0" topLeftCell="A18" zoomScale="125" workbookViewId="0"/>
  </sheetViews>
  <sheetFormatPr defaultColWidth="9.140625" defaultRowHeight="12.75" x14ac:dyDescent="0.2"/>
  <cols>
    <col min="1" max="1" width="4.42578125" style="2" customWidth="1"/>
    <col min="2" max="16384" width="9.140625" style="2"/>
  </cols>
  <sheetData>
    <row r="1" spans="2:20" ht="21" x14ac:dyDescent="0.35">
      <c r="B1" s="1" t="s">
        <v>145</v>
      </c>
    </row>
    <row r="2" spans="2:20" ht="7.5" customHeight="1" x14ac:dyDescent="0.2"/>
    <row r="3" spans="2:20" ht="60" customHeight="1" x14ac:dyDescent="0.2">
      <c r="B3" s="739" t="s">
        <v>164</v>
      </c>
      <c r="C3" s="738"/>
      <c r="D3" s="738"/>
      <c r="E3" s="738"/>
      <c r="F3" s="738"/>
      <c r="G3" s="738"/>
      <c r="H3" s="738"/>
      <c r="I3" s="738"/>
      <c r="J3" s="738"/>
      <c r="K3" s="738"/>
      <c r="L3" s="738"/>
      <c r="M3" s="738"/>
      <c r="N3" s="738"/>
      <c r="O3" s="738"/>
      <c r="P3" s="738"/>
      <c r="Q3" s="738"/>
      <c r="R3" s="738"/>
      <c r="S3" s="738"/>
      <c r="T3" s="738"/>
    </row>
    <row r="4" spans="2:20" ht="15" customHeight="1" x14ac:dyDescent="0.2"/>
    <row r="5" spans="2:20" ht="108" customHeight="1" x14ac:dyDescent="0.2">
      <c r="B5" s="737" t="s">
        <v>307</v>
      </c>
      <c r="C5" s="738"/>
      <c r="D5" s="738"/>
      <c r="E5" s="738"/>
      <c r="F5" s="738"/>
      <c r="G5" s="738"/>
      <c r="H5" s="738"/>
      <c r="I5" s="738"/>
      <c r="J5" s="738"/>
      <c r="K5" s="738"/>
      <c r="L5" s="738"/>
      <c r="M5" s="738"/>
      <c r="N5" s="738"/>
      <c r="O5" s="738"/>
      <c r="P5" s="738"/>
      <c r="Q5" s="738"/>
      <c r="R5" s="738"/>
      <c r="S5" s="738"/>
      <c r="T5" s="738"/>
    </row>
    <row r="6" spans="2:20" x14ac:dyDescent="0.2">
      <c r="B6" s="12"/>
    </row>
    <row r="7" spans="2:20" customFormat="1" ht="15" x14ac:dyDescent="0.25">
      <c r="B7" s="9" t="s">
        <v>167</v>
      </c>
      <c r="C7" s="10"/>
      <c r="D7" s="10"/>
      <c r="E7" s="10"/>
      <c r="F7" s="10"/>
      <c r="G7" s="10"/>
      <c r="H7" s="10"/>
      <c r="I7" s="10"/>
      <c r="J7" s="10"/>
      <c r="K7" s="10"/>
      <c r="L7" s="10"/>
      <c r="M7" s="10"/>
      <c r="N7" s="10"/>
      <c r="O7" s="10"/>
      <c r="P7" s="10"/>
      <c r="Q7" s="10"/>
      <c r="R7" s="10"/>
    </row>
    <row r="8" spans="2:20" customFormat="1" ht="15" x14ac:dyDescent="0.25">
      <c r="B8" s="9" t="s">
        <v>179</v>
      </c>
      <c r="C8" s="10"/>
      <c r="D8" s="10"/>
      <c r="E8" s="10"/>
      <c r="F8" s="10"/>
      <c r="G8" s="10"/>
      <c r="H8" s="10"/>
      <c r="I8" s="10"/>
      <c r="J8" s="10"/>
      <c r="K8" s="10"/>
      <c r="L8" s="10"/>
      <c r="M8" s="10"/>
      <c r="N8" s="10"/>
      <c r="O8" s="10"/>
      <c r="P8" s="10"/>
      <c r="Q8" s="10"/>
      <c r="R8" s="10"/>
    </row>
    <row r="9" spans="2:20" customFormat="1" ht="18.75" x14ac:dyDescent="0.3">
      <c r="B9" s="11" t="s">
        <v>168</v>
      </c>
      <c r="C9" s="10"/>
      <c r="D9" s="10"/>
      <c r="E9" s="10"/>
      <c r="F9" s="10"/>
      <c r="G9" s="10"/>
      <c r="H9" s="10"/>
      <c r="I9" s="10"/>
      <c r="J9" s="10"/>
      <c r="K9" s="10"/>
      <c r="L9" s="10"/>
      <c r="M9" s="10"/>
      <c r="N9" s="10"/>
      <c r="O9" s="10"/>
      <c r="P9" s="10"/>
      <c r="Q9" s="10"/>
      <c r="R9" s="10"/>
    </row>
    <row r="12" spans="2:20" customFormat="1" ht="15" x14ac:dyDescent="0.25">
      <c r="B12" s="4" t="s">
        <v>151</v>
      </c>
      <c r="D12" s="2"/>
      <c r="E12" s="2"/>
      <c r="F12" s="740" t="s">
        <v>184</v>
      </c>
      <c r="G12" s="741"/>
      <c r="H12" s="741"/>
      <c r="I12" s="741"/>
      <c r="J12" s="741"/>
      <c r="K12" s="742"/>
    </row>
    <row r="13" spans="2:20" customFormat="1" ht="15" x14ac:dyDescent="0.25">
      <c r="B13" s="5" t="s">
        <v>153</v>
      </c>
      <c r="D13" s="5"/>
    </row>
    <row r="14" spans="2:20" s="6" customFormat="1" ht="15" x14ac:dyDescent="0.25">
      <c r="B14" s="6" t="s">
        <v>300</v>
      </c>
    </row>
    <row r="15" spans="2:20" s="6" customFormat="1" ht="15" x14ac:dyDescent="0.25">
      <c r="B15" s="6" t="s">
        <v>150</v>
      </c>
    </row>
    <row r="16" spans="2:20" customFormat="1" ht="15" x14ac:dyDescent="0.25">
      <c r="B16" s="6" t="s">
        <v>301</v>
      </c>
    </row>
    <row r="17" spans="2:11" customFormat="1" ht="15" x14ac:dyDescent="0.25">
      <c r="B17" s="6" t="s">
        <v>302</v>
      </c>
    </row>
    <row r="18" spans="2:11" customFormat="1" ht="15" x14ac:dyDescent="0.25">
      <c r="B18" s="6" t="s">
        <v>180</v>
      </c>
    </row>
    <row r="19" spans="2:11" customFormat="1" ht="15" x14ac:dyDescent="0.25">
      <c r="B19" s="6" t="s">
        <v>303</v>
      </c>
    </row>
    <row r="20" spans="2:11" customFormat="1" ht="15" x14ac:dyDescent="0.25">
      <c r="B20" s="6" t="s">
        <v>304</v>
      </c>
    </row>
    <row r="21" spans="2:11" customFormat="1" ht="15" x14ac:dyDescent="0.25">
      <c r="B21" s="6" t="s">
        <v>305</v>
      </c>
    </row>
    <row r="22" spans="2:11" customFormat="1" ht="15" x14ac:dyDescent="0.25">
      <c r="B22" s="6" t="s">
        <v>306</v>
      </c>
    </row>
    <row r="23" spans="2:11" customFormat="1" ht="15" x14ac:dyDescent="0.25">
      <c r="B23" s="6" t="s">
        <v>165</v>
      </c>
    </row>
    <row r="24" spans="2:11" customFormat="1" ht="15" x14ac:dyDescent="0.25">
      <c r="B24" s="6" t="s">
        <v>166</v>
      </c>
    </row>
    <row r="25" spans="2:11" customFormat="1" ht="15" x14ac:dyDescent="0.25">
      <c r="B25" s="6"/>
    </row>
    <row r="27" spans="2:11" customFormat="1" ht="15" x14ac:dyDescent="0.25">
      <c r="B27" s="4" t="s">
        <v>152</v>
      </c>
      <c r="D27" s="2"/>
      <c r="F27" s="740" t="s">
        <v>184</v>
      </c>
      <c r="G27" s="741"/>
      <c r="H27" s="741"/>
      <c r="I27" s="741"/>
      <c r="J27" s="741"/>
      <c r="K27" s="742"/>
    </row>
    <row r="28" spans="2:11" customFormat="1" ht="15" x14ac:dyDescent="0.25">
      <c r="B28" s="5" t="s">
        <v>161</v>
      </c>
      <c r="D28" s="2"/>
      <c r="F28" s="5"/>
    </row>
    <row r="29" spans="2:11" customFormat="1" ht="15" x14ac:dyDescent="0.25">
      <c r="B29" s="5" t="s">
        <v>196</v>
      </c>
      <c r="D29" s="2"/>
      <c r="F29" s="5"/>
    </row>
    <row r="30" spans="2:11" customFormat="1" ht="15" x14ac:dyDescent="0.25">
      <c r="B30" s="6" t="s">
        <v>162</v>
      </c>
    </row>
    <row r="31" spans="2:11" customFormat="1" ht="15" x14ac:dyDescent="0.25">
      <c r="B31" s="6" t="s">
        <v>149</v>
      </c>
    </row>
    <row r="32" spans="2:11" customFormat="1" ht="15" x14ac:dyDescent="0.25">
      <c r="B32" s="6"/>
    </row>
    <row r="33" spans="2:2" customFormat="1" ht="15" x14ac:dyDescent="0.25">
      <c r="B33" s="6" t="s">
        <v>178</v>
      </c>
    </row>
    <row r="34" spans="2:2" customFormat="1" ht="15" x14ac:dyDescent="0.25">
      <c r="B34" s="6" t="s">
        <v>177</v>
      </c>
    </row>
    <row r="35" spans="2:2" customFormat="1" ht="15" x14ac:dyDescent="0.25">
      <c r="B35" s="6" t="s">
        <v>176</v>
      </c>
    </row>
    <row r="36" spans="2:2" customFormat="1" ht="15" x14ac:dyDescent="0.25">
      <c r="B36" s="6" t="s">
        <v>175</v>
      </c>
    </row>
    <row r="37" spans="2:2" customFormat="1" ht="15" x14ac:dyDescent="0.25">
      <c r="B37" s="6" t="s">
        <v>154</v>
      </c>
    </row>
    <row r="38" spans="2:2" customFormat="1" ht="15" x14ac:dyDescent="0.25">
      <c r="B38" s="6" t="s">
        <v>155</v>
      </c>
    </row>
    <row r="39" spans="2:2" customFormat="1" ht="15" x14ac:dyDescent="0.25">
      <c r="B39" s="6" t="s">
        <v>174</v>
      </c>
    </row>
    <row r="40" spans="2:2" customFormat="1" ht="15" x14ac:dyDescent="0.25">
      <c r="B40" s="6" t="s">
        <v>156</v>
      </c>
    </row>
    <row r="41" spans="2:2" customFormat="1" ht="15" x14ac:dyDescent="0.25">
      <c r="B41" s="6" t="s">
        <v>172</v>
      </c>
    </row>
    <row r="42" spans="2:2" customFormat="1" ht="15" x14ac:dyDescent="0.25">
      <c r="B42" s="6" t="s">
        <v>173</v>
      </c>
    </row>
    <row r="43" spans="2:2" customFormat="1" ht="15" x14ac:dyDescent="0.25">
      <c r="B43" s="6" t="s">
        <v>157</v>
      </c>
    </row>
    <row r="44" spans="2:2" customFormat="1" ht="15" x14ac:dyDescent="0.25">
      <c r="B44" s="6" t="s">
        <v>158</v>
      </c>
    </row>
    <row r="45" spans="2:2" customFormat="1" ht="15" x14ac:dyDescent="0.25">
      <c r="B45" s="6" t="s">
        <v>171</v>
      </c>
    </row>
    <row r="46" spans="2:2" customFormat="1" ht="15" x14ac:dyDescent="0.25">
      <c r="B46" s="6" t="s">
        <v>170</v>
      </c>
    </row>
    <row r="47" spans="2:2" customFormat="1" ht="15" x14ac:dyDescent="0.25">
      <c r="B47" s="6" t="s">
        <v>169</v>
      </c>
    </row>
    <row r="48" spans="2:2" customFormat="1" ht="15" x14ac:dyDescent="0.25">
      <c r="B48" s="6" t="s">
        <v>159</v>
      </c>
    </row>
    <row r="49" spans="2:11" customFormat="1" ht="15" x14ac:dyDescent="0.25">
      <c r="B49" s="6" t="s">
        <v>160</v>
      </c>
    </row>
    <row r="50" spans="2:11" customFormat="1" x14ac:dyDescent="0.2">
      <c r="B50" s="2"/>
    </row>
    <row r="51" spans="2:11" customFormat="1" ht="15" x14ac:dyDescent="0.25">
      <c r="B51" s="6"/>
    </row>
    <row r="52" spans="2:11" customFormat="1" ht="15" x14ac:dyDescent="0.25">
      <c r="B52" s="4" t="s">
        <v>163</v>
      </c>
      <c r="D52" s="2"/>
      <c r="F52" s="740" t="s">
        <v>184</v>
      </c>
      <c r="G52" s="741"/>
      <c r="H52" s="741"/>
      <c r="I52" s="741"/>
      <c r="J52" s="741"/>
      <c r="K52" s="742"/>
    </row>
    <row r="53" spans="2:11" customFormat="1" ht="15" x14ac:dyDescent="0.25">
      <c r="B53" s="5" t="s">
        <v>181</v>
      </c>
      <c r="D53" s="2"/>
      <c r="F53" s="5"/>
    </row>
    <row r="54" spans="2:11" customFormat="1" ht="15" x14ac:dyDescent="0.25">
      <c r="B54" s="5" t="s">
        <v>182</v>
      </c>
      <c r="D54" s="2"/>
      <c r="F54" s="5"/>
    </row>
    <row r="55" spans="2:11" customFormat="1" ht="15" x14ac:dyDescent="0.25">
      <c r="B55" s="5" t="s">
        <v>183</v>
      </c>
    </row>
    <row r="56" spans="2:11" customFormat="1" ht="15" x14ac:dyDescent="0.25">
      <c r="B56" s="7"/>
    </row>
    <row r="57" spans="2:11" customFormat="1" ht="15" x14ac:dyDescent="0.25">
      <c r="B57" s="8"/>
    </row>
    <row r="58" spans="2:11" customFormat="1" ht="15" x14ac:dyDescent="0.25">
      <c r="B58" s="7"/>
    </row>
    <row r="59" spans="2:11" customFormat="1" ht="15" x14ac:dyDescent="0.25">
      <c r="B59" s="6"/>
    </row>
    <row r="60" spans="2:11" customFormat="1" ht="15" x14ac:dyDescent="0.25">
      <c r="B60" s="6"/>
    </row>
    <row r="61" spans="2:11" customFormat="1" ht="15" x14ac:dyDescent="0.25">
      <c r="B61" s="6"/>
    </row>
  </sheetData>
  <sheetProtection password="9CAC" sheet="1" objects="1" scenarios="1"/>
  <mergeCells count="5">
    <mergeCell ref="B5:T5"/>
    <mergeCell ref="B3:T3"/>
    <mergeCell ref="F52:K52"/>
    <mergeCell ref="F27:K27"/>
    <mergeCell ref="F12:K12"/>
  </mergeCells>
  <phoneticPr fontId="3" type="noConversion"/>
  <pageMargins left="0.7" right="0.7" top="0.75" bottom="0.75" header="0.5" footer="0.5"/>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S4"/>
  <sheetViews>
    <sheetView topLeftCell="A2" zoomScale="107" workbookViewId="0"/>
  </sheetViews>
  <sheetFormatPr defaultColWidth="9.140625" defaultRowHeight="12.75" x14ac:dyDescent="0.2"/>
  <cols>
    <col min="1" max="16384" width="9.140625" style="2"/>
  </cols>
  <sheetData>
    <row r="1" spans="1:19" ht="24" customHeight="1" x14ac:dyDescent="0.35">
      <c r="A1" s="3" t="s">
        <v>147</v>
      </c>
    </row>
    <row r="2" spans="1:19" ht="168" customHeight="1" x14ac:dyDescent="0.2">
      <c r="A2" s="744" t="s">
        <v>148</v>
      </c>
      <c r="B2" s="745"/>
      <c r="C2" s="745"/>
      <c r="D2" s="745"/>
      <c r="E2" s="745"/>
      <c r="F2" s="745"/>
      <c r="G2" s="745"/>
      <c r="H2" s="745"/>
      <c r="I2" s="745"/>
      <c r="J2" s="745"/>
      <c r="K2" s="745"/>
      <c r="L2" s="745"/>
      <c r="M2" s="745"/>
      <c r="N2" s="745"/>
      <c r="O2" s="745"/>
      <c r="P2" s="745"/>
      <c r="Q2" s="745"/>
      <c r="R2" s="745"/>
      <c r="S2" s="745"/>
    </row>
    <row r="3" spans="1:19" ht="183.75" customHeight="1" x14ac:dyDescent="0.2">
      <c r="A3" s="743" t="s">
        <v>146</v>
      </c>
      <c r="B3" s="743"/>
      <c r="C3" s="743"/>
      <c r="D3" s="743"/>
      <c r="E3" s="743"/>
      <c r="F3" s="743"/>
      <c r="G3" s="743"/>
      <c r="H3" s="743"/>
      <c r="I3" s="743"/>
      <c r="J3" s="743"/>
      <c r="K3" s="743"/>
      <c r="L3" s="743"/>
      <c r="M3" s="743"/>
      <c r="N3" s="743"/>
      <c r="O3" s="743"/>
      <c r="P3" s="743"/>
      <c r="Q3" s="743"/>
      <c r="R3" s="743"/>
      <c r="S3" s="743"/>
    </row>
    <row r="4" spans="1:19" ht="24" customHeight="1" x14ac:dyDescent="0.2"/>
  </sheetData>
  <sheetProtection password="9B4F" sheet="1" objects="1" scenarios="1" selectLockedCells="1" selectUnlockedCells="1"/>
  <mergeCells count="2">
    <mergeCell ref="A3:S3"/>
    <mergeCell ref="A2:S2"/>
  </mergeCells>
  <phoneticPr fontId="3" type="noConversion"/>
  <pageMargins left="0.7" right="0.7" top="0.75" bottom="0.75"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
  <sheetViews>
    <sheetView workbookViewId="0">
      <selection activeCell="F31" sqref="F31"/>
    </sheetView>
  </sheetViews>
  <sheetFormatPr defaultColWidth="8.85546875" defaultRowHeight="12.75" x14ac:dyDescent="0.2"/>
  <sheetData/>
  <phoneticPr fontId="37" type="noConversion"/>
  <pageMargins left="0.7" right="0.7" top="0.75" bottom="0.75"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11</vt:i4>
      </vt:variant>
    </vt:vector>
  </HeadingPairs>
  <TitlesOfParts>
    <vt:vector size="11" baseType="lpstr">
      <vt:lpstr>Start</vt:lpstr>
      <vt:lpstr>Value Calc</vt:lpstr>
      <vt:lpstr>ASH</vt:lpstr>
      <vt:lpstr>Home</vt:lpstr>
      <vt:lpstr>Away</vt:lpstr>
      <vt:lpstr>h2h</vt:lpstr>
      <vt:lpstr>Notes</vt:lpstr>
      <vt:lpstr>Disclaimer</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Sorin</dc:creator>
  <cp:lastModifiedBy>Brotee</cp:lastModifiedBy>
  <dcterms:created xsi:type="dcterms:W3CDTF">2012-08-05T05:29:40Z</dcterms:created>
  <dcterms:modified xsi:type="dcterms:W3CDTF">2017-01-18T09:19:08Z</dcterms:modified>
</cp:coreProperties>
</file>